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ADMINISTRATIVA Y FINANCIERA\2020\PRESUPUESTO\"/>
    </mc:Choice>
  </mc:AlternateContent>
  <bookViews>
    <workbookView xWindow="0" yWindow="0" windowWidth="20490" windowHeight="7755" tabRatio="810" firstSheet="5" activeTab="5"/>
  </bookViews>
  <sheets>
    <sheet name="PAC INICIAL 2020 (2)" sheetId="43" state="hidden" r:id="rId1"/>
    <sheet name="PROYECCION 2020" sheetId="29" state="hidden" r:id="rId2"/>
    <sheet name="PAC INICIAL 2020" sheetId="13" state="hidden" r:id="rId3"/>
    <sheet name="PAC MENSUALIZADO" sheetId="47" state="hidden" r:id="rId4"/>
    <sheet name="LIBRO DE PRESUPUESTO" sheetId="15" state="hidden" r:id="rId5"/>
    <sheet name="FEBRERO" sheetId="46" r:id="rId6"/>
    <sheet name="ENERO" sheetId="45" r:id="rId7"/>
  </sheets>
  <definedNames>
    <definedName name="_xlnm._FilterDatabase" localSheetId="4" hidden="1">'LIBRO DE PRESUPUESTO'!$A$224:$K$353</definedName>
  </definedNames>
  <calcPr calcId="162913"/>
</workbook>
</file>

<file path=xl/calcChain.xml><?xml version="1.0" encoding="utf-8"?>
<calcChain xmlns="http://schemas.openxmlformats.org/spreadsheetml/2006/main">
  <c r="T76" i="47" l="1"/>
  <c r="T75" i="47" s="1"/>
  <c r="G76" i="47"/>
  <c r="G75" i="47" s="1"/>
  <c r="U75" i="47" s="1"/>
  <c r="S75" i="47"/>
  <c r="R75" i="47"/>
  <c r="Q75" i="47"/>
  <c r="P75" i="47"/>
  <c r="O75" i="47"/>
  <c r="N75" i="47"/>
  <c r="M75" i="47"/>
  <c r="L75" i="47"/>
  <c r="K75" i="47"/>
  <c r="J75" i="47"/>
  <c r="I75" i="47"/>
  <c r="H75" i="47"/>
  <c r="F75" i="47"/>
  <c r="E75" i="47"/>
  <c r="D75" i="47"/>
  <c r="C75" i="47"/>
  <c r="R74" i="47"/>
  <c r="Q74" i="47"/>
  <c r="G74" i="47"/>
  <c r="S74" i="47" s="1"/>
  <c r="S64" i="47" s="1"/>
  <c r="T73" i="47"/>
  <c r="G73" i="47"/>
  <c r="U73" i="47" s="1"/>
  <c r="T72" i="47"/>
  <c r="G72" i="47"/>
  <c r="U72" i="47" s="1"/>
  <c r="U71" i="47"/>
  <c r="T71" i="47"/>
  <c r="G71" i="47"/>
  <c r="T70" i="47"/>
  <c r="U70" i="47" s="1"/>
  <c r="G70" i="47"/>
  <c r="T69" i="47"/>
  <c r="G69" i="47"/>
  <c r="U69" i="47" s="1"/>
  <c r="T68" i="47"/>
  <c r="G68" i="47"/>
  <c r="U68" i="47" s="1"/>
  <c r="U67" i="47"/>
  <c r="T67" i="47"/>
  <c r="G67" i="47"/>
  <c r="T66" i="47"/>
  <c r="U66" i="47" s="1"/>
  <c r="G66" i="47"/>
  <c r="T65" i="47"/>
  <c r="G65" i="47"/>
  <c r="G64" i="47" s="1"/>
  <c r="R64" i="47"/>
  <c r="P64" i="47"/>
  <c r="O64" i="47"/>
  <c r="N64" i="47"/>
  <c r="M64" i="47"/>
  <c r="L64" i="47"/>
  <c r="K64" i="47"/>
  <c r="J64" i="47"/>
  <c r="I64" i="47"/>
  <c r="H64" i="47"/>
  <c r="F64" i="47"/>
  <c r="F77" i="47" s="1"/>
  <c r="E64" i="47"/>
  <c r="E77" i="47" s="1"/>
  <c r="D64" i="47"/>
  <c r="C64" i="47"/>
  <c r="C77" i="47" s="1"/>
  <c r="U63" i="47"/>
  <c r="T63" i="47"/>
  <c r="G63" i="47"/>
  <c r="T62" i="47"/>
  <c r="U62" i="47" s="1"/>
  <c r="G62" i="47"/>
  <c r="T61" i="47"/>
  <c r="G61" i="47"/>
  <c r="U61" i="47" s="1"/>
  <c r="T60" i="47"/>
  <c r="T59" i="47" s="1"/>
  <c r="G60" i="47"/>
  <c r="U60" i="47" s="1"/>
  <c r="S59" i="47"/>
  <c r="R59" i="47"/>
  <c r="Q59" i="47"/>
  <c r="P59" i="47"/>
  <c r="O59" i="47"/>
  <c r="N59" i="47"/>
  <c r="M59" i="47"/>
  <c r="L59" i="47"/>
  <c r="K59" i="47"/>
  <c r="J59" i="47"/>
  <c r="I59" i="47"/>
  <c r="H59" i="47"/>
  <c r="F59" i="47"/>
  <c r="E59" i="47"/>
  <c r="D59" i="47"/>
  <c r="C59" i="47"/>
  <c r="T58" i="47"/>
  <c r="G58" i="47"/>
  <c r="U58" i="47" s="1"/>
  <c r="T57" i="47"/>
  <c r="G57" i="47"/>
  <c r="U57" i="47" s="1"/>
  <c r="T56" i="47"/>
  <c r="G56" i="47"/>
  <c r="U56" i="47" s="1"/>
  <c r="U55" i="47"/>
  <c r="T55" i="47"/>
  <c r="G55" i="47"/>
  <c r="T54" i="47"/>
  <c r="G54" i="47"/>
  <c r="U54" i="47" s="1"/>
  <c r="T53" i="47"/>
  <c r="G53" i="47"/>
  <c r="U53" i="47" s="1"/>
  <c r="T52" i="47"/>
  <c r="G52" i="47"/>
  <c r="U52" i="47" s="1"/>
  <c r="U51" i="47"/>
  <c r="T51" i="47"/>
  <c r="G51" i="47"/>
  <c r="T50" i="47"/>
  <c r="G50" i="47"/>
  <c r="U50" i="47" s="1"/>
  <c r="T49" i="47"/>
  <c r="G49" i="47"/>
  <c r="U49" i="47" s="1"/>
  <c r="T48" i="47"/>
  <c r="G48" i="47"/>
  <c r="U48" i="47" s="1"/>
  <c r="U47" i="47"/>
  <c r="T47" i="47"/>
  <c r="G47" i="47"/>
  <c r="T46" i="47"/>
  <c r="G46" i="47"/>
  <c r="U46" i="47" s="1"/>
  <c r="T45" i="47"/>
  <c r="G45" i="47"/>
  <c r="U45" i="47" s="1"/>
  <c r="T44" i="47"/>
  <c r="G44" i="47"/>
  <c r="U44" i="47" s="1"/>
  <c r="U43" i="47"/>
  <c r="T43" i="47"/>
  <c r="G43" i="47"/>
  <c r="G42" i="47" s="1"/>
  <c r="U42" i="47" s="1"/>
  <c r="T42" i="47"/>
  <c r="S42" i="47"/>
  <c r="R42" i="47"/>
  <c r="Q42" i="47"/>
  <c r="P42" i="47"/>
  <c r="O42" i="47"/>
  <c r="N42" i="47"/>
  <c r="M42" i="47"/>
  <c r="L42" i="47"/>
  <c r="K42" i="47"/>
  <c r="J42" i="47"/>
  <c r="I42" i="47"/>
  <c r="H42" i="47"/>
  <c r="F42" i="47"/>
  <c r="E42" i="47"/>
  <c r="D42" i="47"/>
  <c r="D77" i="47" s="1"/>
  <c r="C42" i="47"/>
  <c r="Q41" i="47"/>
  <c r="Q37" i="47" s="1"/>
  <c r="Q36" i="47" s="1"/>
  <c r="O41" i="47"/>
  <c r="O37" i="47" s="1"/>
  <c r="O36" i="47" s="1"/>
  <c r="M41" i="47"/>
  <c r="M37" i="47" s="1"/>
  <c r="M36" i="47" s="1"/>
  <c r="H41" i="47"/>
  <c r="G41" i="47"/>
  <c r="P41" i="47" s="1"/>
  <c r="P37" i="47" s="1"/>
  <c r="P36" i="47" s="1"/>
  <c r="T40" i="47"/>
  <c r="G40" i="47"/>
  <c r="U40" i="47" s="1"/>
  <c r="T39" i="47"/>
  <c r="G39" i="47"/>
  <c r="U39" i="47" s="1"/>
  <c r="U38" i="47"/>
  <c r="T38" i="47"/>
  <c r="G38" i="47"/>
  <c r="G37" i="47" s="1"/>
  <c r="K37" i="47"/>
  <c r="J37" i="47"/>
  <c r="J36" i="47" s="1"/>
  <c r="I37" i="47"/>
  <c r="H37" i="47"/>
  <c r="H36" i="47" s="1"/>
  <c r="F37" i="47"/>
  <c r="F36" i="47" s="1"/>
  <c r="E37" i="47"/>
  <c r="D37" i="47"/>
  <c r="D36" i="47" s="1"/>
  <c r="C37" i="47"/>
  <c r="K36" i="47"/>
  <c r="I36" i="47"/>
  <c r="E36" i="47"/>
  <c r="C36" i="47"/>
  <c r="H35" i="47"/>
  <c r="G35" i="47"/>
  <c r="G34" i="47"/>
  <c r="T33" i="47"/>
  <c r="G33" i="47"/>
  <c r="U33" i="47" s="1"/>
  <c r="G32" i="47"/>
  <c r="F32" i="47"/>
  <c r="E32" i="47"/>
  <c r="D32" i="47"/>
  <c r="C32" i="47"/>
  <c r="T31" i="47"/>
  <c r="G31" i="47"/>
  <c r="U31" i="47" s="1"/>
  <c r="U30" i="47"/>
  <c r="T30" i="47"/>
  <c r="G30" i="47"/>
  <c r="T29" i="47"/>
  <c r="G29" i="47"/>
  <c r="U29" i="47" s="1"/>
  <c r="T28" i="47"/>
  <c r="G28" i="47"/>
  <c r="U28" i="47" s="1"/>
  <c r="T27" i="47"/>
  <c r="G27" i="47"/>
  <c r="U27" i="47" s="1"/>
  <c r="U26" i="47"/>
  <c r="T26" i="47"/>
  <c r="G26" i="47"/>
  <c r="T25" i="47"/>
  <c r="T23" i="47" s="1"/>
  <c r="G25" i="47"/>
  <c r="U25" i="47" s="1"/>
  <c r="T24" i="47"/>
  <c r="G24" i="47"/>
  <c r="G23" i="47" s="1"/>
  <c r="S23" i="47"/>
  <c r="R23" i="47"/>
  <c r="Q23" i="47"/>
  <c r="P23" i="47"/>
  <c r="O23" i="47"/>
  <c r="N23" i="47"/>
  <c r="M23" i="47"/>
  <c r="L23" i="47"/>
  <c r="K23" i="47"/>
  <c r="J23" i="47"/>
  <c r="I23" i="47"/>
  <c r="H23" i="47"/>
  <c r="F23" i="47"/>
  <c r="E23" i="47"/>
  <c r="D23" i="47"/>
  <c r="C23" i="47"/>
  <c r="E16" i="47"/>
  <c r="C13" i="47"/>
  <c r="C16" i="47" s="1"/>
  <c r="G12" i="47"/>
  <c r="G11" i="47"/>
  <c r="H11" i="47" s="1"/>
  <c r="G10" i="47"/>
  <c r="G9" i="47"/>
  <c r="H9" i="47" s="1"/>
  <c r="T8" i="47"/>
  <c r="G8" i="47"/>
  <c r="U8" i="47" s="1"/>
  <c r="G9" i="46"/>
  <c r="F40" i="46"/>
  <c r="J57" i="46"/>
  <c r="J56" i="46"/>
  <c r="J55" i="46"/>
  <c r="J54" i="46"/>
  <c r="J53" i="46"/>
  <c r="J52" i="46"/>
  <c r="J51" i="46"/>
  <c r="J46" i="46"/>
  <c r="J45" i="46"/>
  <c r="J32" i="46"/>
  <c r="J31" i="46"/>
  <c r="J30" i="46"/>
  <c r="J28" i="46"/>
  <c r="L28" i="46" s="1"/>
  <c r="K28" i="46" s="1"/>
  <c r="I60" i="46"/>
  <c r="I50" i="46"/>
  <c r="I58" i="46"/>
  <c r="I49" i="46"/>
  <c r="I47" i="46"/>
  <c r="I44" i="46"/>
  <c r="I28" i="46"/>
  <c r="I33" i="46"/>
  <c r="I34" i="46"/>
  <c r="I35" i="46"/>
  <c r="L35" i="46" s="1"/>
  <c r="I36" i="46"/>
  <c r="L36" i="46" s="1"/>
  <c r="I37" i="46"/>
  <c r="I38" i="46"/>
  <c r="I39" i="46"/>
  <c r="I40" i="46"/>
  <c r="L40" i="46" s="1"/>
  <c r="I41" i="46"/>
  <c r="I42" i="46"/>
  <c r="I24" i="46"/>
  <c r="I25" i="46"/>
  <c r="I22" i="46"/>
  <c r="I20" i="46"/>
  <c r="I12" i="46"/>
  <c r="I13" i="46"/>
  <c r="I14" i="46"/>
  <c r="I15" i="46"/>
  <c r="I16" i="46"/>
  <c r="J18" i="46"/>
  <c r="J9" i="46"/>
  <c r="J11" i="46"/>
  <c r="J10" i="46"/>
  <c r="L60" i="46"/>
  <c r="L59" i="46" s="1"/>
  <c r="C60" i="46"/>
  <c r="H60" i="46" s="1"/>
  <c r="M60" i="46" s="1"/>
  <c r="M59" i="46" s="1"/>
  <c r="K59" i="46"/>
  <c r="J59" i="46"/>
  <c r="I59" i="46"/>
  <c r="G59" i="46"/>
  <c r="F59" i="46"/>
  <c r="E59" i="46"/>
  <c r="D59" i="46"/>
  <c r="L58" i="46"/>
  <c r="H58" i="46"/>
  <c r="M58" i="46" s="1"/>
  <c r="C58" i="46"/>
  <c r="H57" i="46"/>
  <c r="C57" i="46"/>
  <c r="C56" i="46"/>
  <c r="H56" i="46" s="1"/>
  <c r="C55" i="46"/>
  <c r="H55" i="46" s="1"/>
  <c r="H54" i="46"/>
  <c r="C54" i="46"/>
  <c r="C53" i="46"/>
  <c r="H53" i="46" s="1"/>
  <c r="C52" i="46"/>
  <c r="H52" i="46" s="1"/>
  <c r="C51" i="46"/>
  <c r="H51" i="46" s="1"/>
  <c r="L50" i="46"/>
  <c r="M50" i="46" s="1"/>
  <c r="C50" i="46"/>
  <c r="H50" i="46" s="1"/>
  <c r="L49" i="46"/>
  <c r="G49" i="46"/>
  <c r="G48" i="46" s="1"/>
  <c r="C49" i="46"/>
  <c r="F48" i="46"/>
  <c r="E48" i="46"/>
  <c r="D48" i="46"/>
  <c r="D61" i="46" s="1"/>
  <c r="L47" i="46"/>
  <c r="K47" i="46" s="1"/>
  <c r="C47" i="46"/>
  <c r="H47" i="46" s="1"/>
  <c r="C46" i="46"/>
  <c r="H46" i="46" s="1"/>
  <c r="H45" i="46"/>
  <c r="C45" i="46"/>
  <c r="L44" i="46"/>
  <c r="M44" i="46" s="1"/>
  <c r="C44" i="46"/>
  <c r="H44" i="46" s="1"/>
  <c r="H43" i="46" s="1"/>
  <c r="G43" i="46"/>
  <c r="F43" i="46"/>
  <c r="E43" i="46"/>
  <c r="D43" i="46"/>
  <c r="C43" i="46"/>
  <c r="L42" i="46"/>
  <c r="H42" i="46"/>
  <c r="M42" i="46" s="1"/>
  <c r="N42" i="46" s="1"/>
  <c r="C42" i="46"/>
  <c r="L41" i="46"/>
  <c r="C41" i="46"/>
  <c r="H41" i="46" s="1"/>
  <c r="M41" i="46" s="1"/>
  <c r="N41" i="46" s="1"/>
  <c r="C40" i="46"/>
  <c r="L39" i="46"/>
  <c r="M39" i="46" s="1"/>
  <c r="C39" i="46"/>
  <c r="H39" i="46" s="1"/>
  <c r="L38" i="46"/>
  <c r="C38" i="46"/>
  <c r="H38" i="46" s="1"/>
  <c r="M38" i="46" s="1"/>
  <c r="L37" i="46"/>
  <c r="C37" i="46"/>
  <c r="C26" i="46" s="1"/>
  <c r="H36" i="46"/>
  <c r="C36" i="46"/>
  <c r="C35" i="46"/>
  <c r="H35" i="46" s="1"/>
  <c r="L34" i="46"/>
  <c r="C34" i="46"/>
  <c r="H34" i="46" s="1"/>
  <c r="M34" i="46" s="1"/>
  <c r="L33" i="46"/>
  <c r="K33" i="46" s="1"/>
  <c r="H33" i="46"/>
  <c r="C33" i="46"/>
  <c r="H32" i="46"/>
  <c r="C32" i="46"/>
  <c r="C31" i="46"/>
  <c r="H31" i="46" s="1"/>
  <c r="H30" i="46"/>
  <c r="C30" i="46"/>
  <c r="C29" i="46"/>
  <c r="H29" i="46" s="1"/>
  <c r="C28" i="46"/>
  <c r="H28" i="46" s="1"/>
  <c r="F27" i="46"/>
  <c r="H27" i="46" s="1"/>
  <c r="C27" i="46"/>
  <c r="G26" i="46"/>
  <c r="E26" i="46"/>
  <c r="D26" i="46"/>
  <c r="C25" i="46"/>
  <c r="H25" i="46" s="1"/>
  <c r="L24" i="46"/>
  <c r="C24" i="46"/>
  <c r="H24" i="46" s="1"/>
  <c r="C23" i="46"/>
  <c r="H23" i="46" s="1"/>
  <c r="L22" i="46"/>
  <c r="C22" i="46"/>
  <c r="H22" i="46" s="1"/>
  <c r="J21" i="46"/>
  <c r="G21" i="46"/>
  <c r="F21" i="46"/>
  <c r="E21" i="46"/>
  <c r="D21" i="46"/>
  <c r="L20" i="46"/>
  <c r="H20" i="46"/>
  <c r="M20" i="46" s="1"/>
  <c r="C20" i="46"/>
  <c r="C17" i="46" s="1"/>
  <c r="F19" i="46"/>
  <c r="H19" i="46" s="1"/>
  <c r="C19" i="46"/>
  <c r="F18" i="46"/>
  <c r="C18" i="46"/>
  <c r="G17" i="46"/>
  <c r="E17" i="46"/>
  <c r="D17" i="46"/>
  <c r="L16" i="46"/>
  <c r="C16" i="46"/>
  <c r="H16" i="46" s="1"/>
  <c r="L15" i="46"/>
  <c r="H15" i="46"/>
  <c r="C15" i="46"/>
  <c r="M14" i="46"/>
  <c r="N14" i="46" s="1"/>
  <c r="K14" i="46"/>
  <c r="C14" i="46"/>
  <c r="H14" i="46" s="1"/>
  <c r="H13" i="46"/>
  <c r="K13" i="46" s="1"/>
  <c r="C13" i="46"/>
  <c r="H12" i="46"/>
  <c r="M12" i="46" s="1"/>
  <c r="N12" i="46" s="1"/>
  <c r="C12" i="46"/>
  <c r="C11" i="46"/>
  <c r="H11" i="46" s="1"/>
  <c r="C10" i="46"/>
  <c r="H10" i="46" s="1"/>
  <c r="G8" i="46"/>
  <c r="C9" i="46"/>
  <c r="F8" i="46"/>
  <c r="E8" i="46"/>
  <c r="E61" i="46" s="1"/>
  <c r="D8" i="46"/>
  <c r="G77" i="47" l="1"/>
  <c r="H10" i="47"/>
  <c r="H16" i="47"/>
  <c r="H12" i="47"/>
  <c r="G13" i="47"/>
  <c r="G16" i="47" s="1"/>
  <c r="I12" i="47"/>
  <c r="T74" i="47"/>
  <c r="U74" i="47" s="1"/>
  <c r="U23" i="47"/>
  <c r="G36" i="47"/>
  <c r="I9" i="47"/>
  <c r="J9" i="47" s="1"/>
  <c r="I11" i="47"/>
  <c r="U24" i="47"/>
  <c r="G59" i="47"/>
  <c r="U59" i="47" s="1"/>
  <c r="U65" i="47"/>
  <c r="U76" i="47"/>
  <c r="H34" i="47"/>
  <c r="I35" i="47"/>
  <c r="N41" i="47"/>
  <c r="N37" i="47" s="1"/>
  <c r="N36" i="47" s="1"/>
  <c r="R41" i="47"/>
  <c r="R37" i="47" s="1"/>
  <c r="R36" i="47" s="1"/>
  <c r="Q64" i="47"/>
  <c r="L41" i="47"/>
  <c r="L37" i="47" s="1"/>
  <c r="L36" i="47" s="1"/>
  <c r="H40" i="46"/>
  <c r="M40" i="46" s="1"/>
  <c r="J43" i="46"/>
  <c r="F17" i="46"/>
  <c r="F26" i="46"/>
  <c r="H9" i="46"/>
  <c r="H8" i="46" s="1"/>
  <c r="M47" i="46"/>
  <c r="N47" i="46" s="1"/>
  <c r="M35" i="46"/>
  <c r="N35" i="46" s="1"/>
  <c r="M36" i="46"/>
  <c r="N36" i="46" s="1"/>
  <c r="L25" i="46"/>
  <c r="M25" i="46" s="1"/>
  <c r="M15" i="46"/>
  <c r="N15" i="46" s="1"/>
  <c r="M16" i="46"/>
  <c r="N16" i="46" s="1"/>
  <c r="H21" i="46"/>
  <c r="M22" i="46"/>
  <c r="K24" i="46"/>
  <c r="M24" i="46"/>
  <c r="N24" i="46" s="1"/>
  <c r="N44" i="46"/>
  <c r="K12" i="46"/>
  <c r="K15" i="46"/>
  <c r="K16" i="46"/>
  <c r="M33" i="46"/>
  <c r="N33" i="46" s="1"/>
  <c r="K41" i="46"/>
  <c r="K42" i="46"/>
  <c r="H49" i="46"/>
  <c r="J48" i="46"/>
  <c r="J8" i="46"/>
  <c r="M13" i="46"/>
  <c r="N13" i="46" s="1"/>
  <c r="H18" i="46"/>
  <c r="H26" i="46"/>
  <c r="M28" i="46"/>
  <c r="N28" i="46" s="1"/>
  <c r="H37" i="46"/>
  <c r="M37" i="46" s="1"/>
  <c r="C8" i="46"/>
  <c r="G61" i="46"/>
  <c r="J17" i="46"/>
  <c r="C21" i="46"/>
  <c r="J26" i="46"/>
  <c r="K44" i="46"/>
  <c r="H59" i="46"/>
  <c r="K35" i="46"/>
  <c r="K36" i="46"/>
  <c r="C48" i="46"/>
  <c r="C59" i="46"/>
  <c r="F61" i="46" l="1"/>
  <c r="L9" i="47"/>
  <c r="S41" i="47"/>
  <c r="S37" i="47" s="1"/>
  <c r="S36" i="47" s="1"/>
  <c r="J35" i="47"/>
  <c r="T64" i="47"/>
  <c r="I16" i="47"/>
  <c r="I13" i="47"/>
  <c r="K11" i="47"/>
  <c r="J12" i="47"/>
  <c r="K12" i="47" s="1"/>
  <c r="J11" i="47"/>
  <c r="T41" i="47"/>
  <c r="H32" i="47"/>
  <c r="H77" i="47" s="1"/>
  <c r="I34" i="47"/>
  <c r="K9" i="47"/>
  <c r="J34" i="47"/>
  <c r="H13" i="47"/>
  <c r="I10" i="47"/>
  <c r="H17" i="46"/>
  <c r="J61" i="46"/>
  <c r="C61" i="46"/>
  <c r="K49" i="46"/>
  <c r="M49" i="46"/>
  <c r="H48" i="46"/>
  <c r="H61" i="46" s="1"/>
  <c r="K13" i="47" l="1"/>
  <c r="K16" i="47" s="1"/>
  <c r="K35" i="47"/>
  <c r="L35" i="47"/>
  <c r="N35" i="47" s="1"/>
  <c r="J32" i="47"/>
  <c r="J77" i="47" s="1"/>
  <c r="I32" i="47"/>
  <c r="I77" i="47" s="1"/>
  <c r="K34" i="47"/>
  <c r="L11" i="47"/>
  <c r="M11" i="47" s="1"/>
  <c r="J13" i="47"/>
  <c r="J16" i="47" s="1"/>
  <c r="M35" i="47"/>
  <c r="T37" i="47"/>
  <c r="U41" i="47"/>
  <c r="L12" i="47"/>
  <c r="K10" i="47"/>
  <c r="M9" i="47"/>
  <c r="N9" i="47" s="1"/>
  <c r="J10" i="47"/>
  <c r="U64" i="47"/>
  <c r="N49" i="46"/>
  <c r="K32" i="47" l="1"/>
  <c r="K77" i="47" s="1"/>
  <c r="L34" i="47"/>
  <c r="N34" i="47" s="1"/>
  <c r="L10" i="47"/>
  <c r="M34" i="47"/>
  <c r="O9" i="47"/>
  <c r="T36" i="47"/>
  <c r="U36" i="47" s="1"/>
  <c r="U37" i="47"/>
  <c r="N11" i="47"/>
  <c r="L13" i="47"/>
  <c r="L16" i="47" s="1"/>
  <c r="O35" i="47"/>
  <c r="M12" i="47"/>
  <c r="J155" i="15"/>
  <c r="J32" i="45"/>
  <c r="J31" i="45"/>
  <c r="J30" i="45"/>
  <c r="J29" i="45"/>
  <c r="J27" i="45"/>
  <c r="J23" i="45"/>
  <c r="L28" i="45"/>
  <c r="L33" i="45"/>
  <c r="L34" i="45"/>
  <c r="L35" i="45"/>
  <c r="L36" i="45"/>
  <c r="L37" i="45"/>
  <c r="L38" i="45"/>
  <c r="L39" i="45"/>
  <c r="L40" i="45"/>
  <c r="L24" i="45"/>
  <c r="L25" i="45"/>
  <c r="J19" i="45"/>
  <c r="J18" i="45"/>
  <c r="L20" i="45"/>
  <c r="G9" i="45"/>
  <c r="G49" i="45"/>
  <c r="J57" i="45"/>
  <c r="I57" i="46" s="1"/>
  <c r="L57" i="46" s="1"/>
  <c r="J56" i="45"/>
  <c r="I56" i="46" s="1"/>
  <c r="L56" i="46" s="1"/>
  <c r="J55" i="45"/>
  <c r="I55" i="46" s="1"/>
  <c r="L55" i="46" s="1"/>
  <c r="J54" i="45"/>
  <c r="I54" i="46" s="1"/>
  <c r="L54" i="46" s="1"/>
  <c r="J53" i="45"/>
  <c r="I53" i="46" s="1"/>
  <c r="J52" i="45"/>
  <c r="I52" i="46" s="1"/>
  <c r="L52" i="46" s="1"/>
  <c r="J51" i="45"/>
  <c r="I51" i="46" s="1"/>
  <c r="L51" i="46" s="1"/>
  <c r="J46" i="45"/>
  <c r="I46" i="46" s="1"/>
  <c r="L46" i="46" s="1"/>
  <c r="J45" i="45"/>
  <c r="I45" i="46" s="1"/>
  <c r="F19" i="45"/>
  <c r="F18" i="45"/>
  <c r="F27" i="45"/>
  <c r="J11" i="45"/>
  <c r="I11" i="46" s="1"/>
  <c r="L11" i="46" s="1"/>
  <c r="J10" i="45"/>
  <c r="I10" i="46" s="1"/>
  <c r="L10" i="46" s="1"/>
  <c r="J9" i="45"/>
  <c r="I9" i="46" s="1"/>
  <c r="N32" i="47" l="1"/>
  <c r="N77" i="47" s="1"/>
  <c r="P9" i="47"/>
  <c r="M32" i="47"/>
  <c r="M77" i="47" s="1"/>
  <c r="N12" i="47"/>
  <c r="O12" i="47" s="1"/>
  <c r="L32" i="47"/>
  <c r="L77" i="47" s="1"/>
  <c r="P34" i="47"/>
  <c r="P32" i="47" s="1"/>
  <c r="P77" i="47" s="1"/>
  <c r="M10" i="47"/>
  <c r="P35" i="47"/>
  <c r="Q35" i="47" s="1"/>
  <c r="O34" i="47"/>
  <c r="O11" i="47"/>
  <c r="I43" i="46"/>
  <c r="L45" i="46"/>
  <c r="L18" i="45"/>
  <c r="I18" i="46"/>
  <c r="L30" i="45"/>
  <c r="I30" i="46"/>
  <c r="L30" i="46" s="1"/>
  <c r="K54" i="46"/>
  <c r="M54" i="46"/>
  <c r="N54" i="46" s="1"/>
  <c r="L19" i="45"/>
  <c r="I19" i="46"/>
  <c r="L19" i="46" s="1"/>
  <c r="M19" i="46" s="1"/>
  <c r="L23" i="45"/>
  <c r="I23" i="46"/>
  <c r="L31" i="45"/>
  <c r="I31" i="46"/>
  <c r="L31" i="46" s="1"/>
  <c r="M11" i="46"/>
  <c r="N11" i="46" s="1"/>
  <c r="K11" i="46"/>
  <c r="I48" i="46"/>
  <c r="L53" i="46"/>
  <c r="K51" i="46"/>
  <c r="M51" i="46"/>
  <c r="K55" i="46"/>
  <c r="M55" i="46"/>
  <c r="N55" i="46" s="1"/>
  <c r="L27" i="45"/>
  <c r="I27" i="46"/>
  <c r="L32" i="45"/>
  <c r="I32" i="46"/>
  <c r="L32" i="46" s="1"/>
  <c r="M57" i="46"/>
  <c r="N57" i="46" s="1"/>
  <c r="K57" i="46"/>
  <c r="K46" i="46"/>
  <c r="M46" i="46"/>
  <c r="N46" i="46" s="1"/>
  <c r="L9" i="46"/>
  <c r="I8" i="46"/>
  <c r="K10" i="46"/>
  <c r="M10" i="46"/>
  <c r="N10" i="46" s="1"/>
  <c r="K52" i="46"/>
  <c r="M52" i="46"/>
  <c r="N52" i="46" s="1"/>
  <c r="K56" i="46"/>
  <c r="M56" i="46"/>
  <c r="N56" i="46" s="1"/>
  <c r="L29" i="45"/>
  <c r="I29" i="46"/>
  <c r="L29" i="46" s="1"/>
  <c r="G3" i="15"/>
  <c r="F3" i="15"/>
  <c r="E493" i="15"/>
  <c r="E500" i="15"/>
  <c r="E3" i="15"/>
  <c r="E139" i="15"/>
  <c r="E138" i="15" s="1"/>
  <c r="C62" i="29"/>
  <c r="C51" i="29"/>
  <c r="C46" i="29"/>
  <c r="C29" i="29"/>
  <c r="C24" i="29"/>
  <c r="C20" i="29"/>
  <c r="C11" i="29"/>
  <c r="E589" i="15"/>
  <c r="Q34" i="47" l="1"/>
  <c r="Q32" i="47" s="1"/>
  <c r="Q77" i="47" s="1"/>
  <c r="O32" i="47"/>
  <c r="O77" i="47" s="1"/>
  <c r="R35" i="47"/>
  <c r="S35" i="47"/>
  <c r="T35" i="47" s="1"/>
  <c r="U35" i="47" s="1"/>
  <c r="M13" i="47"/>
  <c r="M16" i="47" s="1"/>
  <c r="P12" i="47"/>
  <c r="N10" i="47"/>
  <c r="O10" i="47" s="1"/>
  <c r="R9" i="47"/>
  <c r="Q11" i="47"/>
  <c r="P11" i="47"/>
  <c r="Q9" i="47"/>
  <c r="L23" i="46"/>
  <c r="I21" i="46"/>
  <c r="L21" i="46" s="1"/>
  <c r="K21" i="46" s="1"/>
  <c r="M32" i="46"/>
  <c r="K32" i="46"/>
  <c r="M9" i="46"/>
  <c r="K9" i="46"/>
  <c r="I17" i="46"/>
  <c r="L17" i="46" s="1"/>
  <c r="K17" i="46" s="1"/>
  <c r="L18" i="46"/>
  <c r="K30" i="46"/>
  <c r="M30" i="46"/>
  <c r="N30" i="46" s="1"/>
  <c r="K45" i="46"/>
  <c r="L43" i="46"/>
  <c r="K43" i="46" s="1"/>
  <c r="M45" i="46"/>
  <c r="N51" i="46"/>
  <c r="K53" i="46"/>
  <c r="M53" i="46"/>
  <c r="N53" i="46" s="1"/>
  <c r="K31" i="46"/>
  <c r="M31" i="46"/>
  <c r="N31" i="46" s="1"/>
  <c r="K29" i="46"/>
  <c r="M29" i="46"/>
  <c r="N29" i="46" s="1"/>
  <c r="L8" i="46"/>
  <c r="K8" i="46" s="1"/>
  <c r="L27" i="46"/>
  <c r="I26" i="46"/>
  <c r="L26" i="46" s="1"/>
  <c r="K26" i="46" s="1"/>
  <c r="L48" i="46"/>
  <c r="J175" i="15"/>
  <c r="M48" i="46" l="1"/>
  <c r="N48" i="46" s="1"/>
  <c r="O13" i="47"/>
  <c r="O16" i="47" s="1"/>
  <c r="P10" i="47"/>
  <c r="N13" i="47"/>
  <c r="N16" i="47" s="1"/>
  <c r="S9" i="47"/>
  <c r="T9" i="47" s="1"/>
  <c r="R34" i="47"/>
  <c r="R11" i="47"/>
  <c r="S11" i="47" s="1"/>
  <c r="T11" i="47" s="1"/>
  <c r="S34" i="47"/>
  <c r="S32" i="47" s="1"/>
  <c r="S77" i="47" s="1"/>
  <c r="Q12" i="47"/>
  <c r="I61" i="46"/>
  <c r="L61" i="46"/>
  <c r="K61" i="46" s="1"/>
  <c r="K48" i="46"/>
  <c r="K27" i="46"/>
  <c r="M27" i="46"/>
  <c r="M18" i="46"/>
  <c r="K18" i="46"/>
  <c r="N45" i="46"/>
  <c r="M43" i="46"/>
  <c r="N43" i="46" s="1"/>
  <c r="N9" i="46"/>
  <c r="M8" i="46"/>
  <c r="M23" i="46"/>
  <c r="K23" i="46"/>
  <c r="K155" i="15"/>
  <c r="G155" i="15"/>
  <c r="H155" i="15"/>
  <c r="F155" i="15"/>
  <c r="C23" i="45"/>
  <c r="C24" i="45"/>
  <c r="C25" i="45"/>
  <c r="C21" i="45" s="1"/>
  <c r="C61" i="45" s="1"/>
  <c r="C22" i="45"/>
  <c r="C60" i="45"/>
  <c r="C50" i="45"/>
  <c r="C48" i="45" s="1"/>
  <c r="C51" i="45"/>
  <c r="C52" i="45"/>
  <c r="C53" i="45"/>
  <c r="C54" i="45"/>
  <c r="H54" i="45" s="1"/>
  <c r="C55" i="45"/>
  <c r="C56" i="45"/>
  <c r="C57" i="45"/>
  <c r="C58" i="45"/>
  <c r="H58" i="45" s="1"/>
  <c r="M58" i="45" s="1"/>
  <c r="C49" i="45"/>
  <c r="C45" i="45"/>
  <c r="C46" i="45"/>
  <c r="C47" i="45"/>
  <c r="C44" i="45"/>
  <c r="C28" i="45"/>
  <c r="C29" i="45"/>
  <c r="C30" i="45"/>
  <c r="C31" i="45"/>
  <c r="C26" i="45" s="1"/>
  <c r="C32" i="45"/>
  <c r="C33" i="45"/>
  <c r="C34" i="45"/>
  <c r="C35" i="45"/>
  <c r="C36" i="45"/>
  <c r="C37" i="45"/>
  <c r="C38" i="45"/>
  <c r="C39" i="45"/>
  <c r="H39" i="45" s="1"/>
  <c r="M39" i="45" s="1"/>
  <c r="C40" i="45"/>
  <c r="C41" i="45"/>
  <c r="C42" i="45"/>
  <c r="C27" i="45"/>
  <c r="H57" i="45"/>
  <c r="H35" i="45"/>
  <c r="M35" i="45" s="1"/>
  <c r="N35" i="45" s="1"/>
  <c r="H37" i="45"/>
  <c r="M37" i="45" s="1"/>
  <c r="H38" i="45"/>
  <c r="M38" i="45" s="1"/>
  <c r="H42" i="45"/>
  <c r="M42" i="45" s="1"/>
  <c r="N42" i="45" s="1"/>
  <c r="C19" i="45"/>
  <c r="C20" i="45"/>
  <c r="C18" i="45"/>
  <c r="C10" i="45"/>
  <c r="C11" i="45"/>
  <c r="C12" i="45"/>
  <c r="C13" i="45"/>
  <c r="C14" i="45"/>
  <c r="C15" i="45"/>
  <c r="C16" i="45"/>
  <c r="C9" i="45"/>
  <c r="L60" i="45"/>
  <c r="L59" i="45" s="1"/>
  <c r="H60" i="45"/>
  <c r="M60" i="45" s="1"/>
  <c r="M59" i="45" s="1"/>
  <c r="K59" i="45"/>
  <c r="J59" i="45"/>
  <c r="I59" i="45"/>
  <c r="G59" i="45"/>
  <c r="F59" i="45"/>
  <c r="E59" i="45"/>
  <c r="D59" i="45"/>
  <c r="C59" i="45"/>
  <c r="L58" i="45"/>
  <c r="L57" i="45"/>
  <c r="L56" i="45"/>
  <c r="K56" i="45" s="1"/>
  <c r="H56" i="45"/>
  <c r="L55" i="45"/>
  <c r="H55" i="45"/>
  <c r="L54" i="45"/>
  <c r="L53" i="45"/>
  <c r="L52" i="45"/>
  <c r="L51" i="45"/>
  <c r="H51" i="45"/>
  <c r="L50" i="45"/>
  <c r="H50" i="45"/>
  <c r="M50" i="45" s="1"/>
  <c r="L49" i="45"/>
  <c r="H49" i="45"/>
  <c r="M49" i="45" s="1"/>
  <c r="I48" i="45"/>
  <c r="G48" i="45"/>
  <c r="F48" i="45"/>
  <c r="E48" i="45"/>
  <c r="D48" i="45"/>
  <c r="D61" i="45" s="1"/>
  <c r="L47" i="45"/>
  <c r="H47" i="45"/>
  <c r="M47" i="45" s="1"/>
  <c r="N47" i="45" s="1"/>
  <c r="L46" i="45"/>
  <c r="H46" i="45"/>
  <c r="L45" i="45"/>
  <c r="H45" i="45"/>
  <c r="L44" i="45"/>
  <c r="H44" i="45"/>
  <c r="J43" i="45"/>
  <c r="I43" i="45"/>
  <c r="G43" i="45"/>
  <c r="F43" i="45"/>
  <c r="E43" i="45"/>
  <c r="D43" i="45"/>
  <c r="L42" i="45"/>
  <c r="L41" i="45"/>
  <c r="H41" i="45"/>
  <c r="M41" i="45" s="1"/>
  <c r="N41" i="45" s="1"/>
  <c r="H40" i="45"/>
  <c r="M40" i="45" s="1"/>
  <c r="H36" i="45"/>
  <c r="M36" i="45" s="1"/>
  <c r="N36" i="45" s="1"/>
  <c r="H34" i="45"/>
  <c r="M34" i="45" s="1"/>
  <c r="H33" i="45"/>
  <c r="M33" i="45" s="1"/>
  <c r="N33" i="45" s="1"/>
  <c r="H32" i="45"/>
  <c r="M32" i="45" s="1"/>
  <c r="H30" i="45"/>
  <c r="H29" i="45"/>
  <c r="J26" i="45"/>
  <c r="H28" i="45"/>
  <c r="H27" i="45"/>
  <c r="I26" i="45"/>
  <c r="G26" i="45"/>
  <c r="F26" i="45"/>
  <c r="E26" i="45"/>
  <c r="D26" i="45"/>
  <c r="H25" i="45"/>
  <c r="M25" i="45" s="1"/>
  <c r="H24" i="45"/>
  <c r="H23" i="45"/>
  <c r="L22" i="45"/>
  <c r="H22" i="45"/>
  <c r="J21" i="45"/>
  <c r="L21" i="45" s="1"/>
  <c r="I21" i="45"/>
  <c r="G21" i="45"/>
  <c r="F21" i="45"/>
  <c r="E21" i="45"/>
  <c r="D21" i="45"/>
  <c r="H20" i="45"/>
  <c r="M20" i="45" s="1"/>
  <c r="C17" i="45"/>
  <c r="H18" i="45"/>
  <c r="J17" i="45"/>
  <c r="L17" i="45" s="1"/>
  <c r="I17" i="45"/>
  <c r="G17" i="45"/>
  <c r="F17" i="45"/>
  <c r="E17" i="45"/>
  <c r="D17" i="45"/>
  <c r="L16" i="45"/>
  <c r="H16" i="45"/>
  <c r="L15" i="45"/>
  <c r="H15" i="45"/>
  <c r="H14" i="45"/>
  <c r="H13" i="45"/>
  <c r="H12" i="45"/>
  <c r="L11" i="45"/>
  <c r="H11" i="45"/>
  <c r="L10" i="45"/>
  <c r="H10" i="45"/>
  <c r="L9" i="45"/>
  <c r="H9" i="45"/>
  <c r="J8" i="45"/>
  <c r="I8" i="45"/>
  <c r="I61" i="45" s="1"/>
  <c r="G8" i="45"/>
  <c r="F8" i="45"/>
  <c r="E8" i="45"/>
  <c r="E61" i="45" s="1"/>
  <c r="D8" i="45"/>
  <c r="P13" i="47" l="1"/>
  <c r="P16" i="47" s="1"/>
  <c r="S12" i="47"/>
  <c r="R32" i="47"/>
  <c r="R77" i="47" s="1"/>
  <c r="T34" i="47"/>
  <c r="R12" i="47"/>
  <c r="T12" i="47" s="1"/>
  <c r="Q10" i="47"/>
  <c r="R10" i="47" s="1"/>
  <c r="R13" i="47" s="1"/>
  <c r="R16" i="47" s="1"/>
  <c r="N27" i="46"/>
  <c r="M26" i="46"/>
  <c r="N26" i="46" s="1"/>
  <c r="N8" i="46"/>
  <c r="N23" i="46"/>
  <c r="M21" i="46"/>
  <c r="N21" i="46" s="1"/>
  <c r="N18" i="46"/>
  <c r="M17" i="46"/>
  <c r="N17" i="46" s="1"/>
  <c r="K9" i="45"/>
  <c r="G61" i="45"/>
  <c r="M57" i="45"/>
  <c r="N57" i="45" s="1"/>
  <c r="M56" i="45"/>
  <c r="N56" i="45" s="1"/>
  <c r="M55" i="45"/>
  <c r="N55" i="45" s="1"/>
  <c r="F61" i="45"/>
  <c r="M10" i="45"/>
  <c r="N10" i="45" s="1"/>
  <c r="K54" i="45"/>
  <c r="H31" i="45"/>
  <c r="H53" i="45"/>
  <c r="K49" i="45"/>
  <c r="K30" i="45"/>
  <c r="K32" i="45"/>
  <c r="K41" i="45"/>
  <c r="K36" i="45"/>
  <c r="M44" i="45"/>
  <c r="N44" i="45" s="1"/>
  <c r="M29" i="45"/>
  <c r="N29" i="45" s="1"/>
  <c r="M15" i="45"/>
  <c r="N15" i="45" s="1"/>
  <c r="K53" i="45"/>
  <c r="K55" i="45"/>
  <c r="K57" i="45"/>
  <c r="K44" i="45"/>
  <c r="K46" i="45"/>
  <c r="H43" i="45"/>
  <c r="K45" i="45"/>
  <c r="K47" i="45"/>
  <c r="K42" i="45"/>
  <c r="K29" i="45"/>
  <c r="K31" i="45"/>
  <c r="K33" i="45"/>
  <c r="K35" i="45"/>
  <c r="K11" i="45"/>
  <c r="K15" i="45"/>
  <c r="K10" i="45"/>
  <c r="K14" i="45"/>
  <c r="M9" i="45"/>
  <c r="M12" i="45"/>
  <c r="N12" i="45" s="1"/>
  <c r="K12" i="45"/>
  <c r="M14" i="45"/>
  <c r="N14" i="45" s="1"/>
  <c r="K23" i="45"/>
  <c r="M23" i="45"/>
  <c r="N23" i="45" s="1"/>
  <c r="K27" i="45"/>
  <c r="H26" i="45"/>
  <c r="M27" i="45"/>
  <c r="M30" i="45"/>
  <c r="N30" i="45" s="1"/>
  <c r="M51" i="45"/>
  <c r="N51" i="45" s="1"/>
  <c r="M54" i="45"/>
  <c r="N54" i="45" s="1"/>
  <c r="M18" i="45"/>
  <c r="K18" i="45"/>
  <c r="N49" i="45"/>
  <c r="K51" i="45"/>
  <c r="L48" i="45"/>
  <c r="L26" i="45"/>
  <c r="M16" i="45"/>
  <c r="N16" i="45" s="1"/>
  <c r="K16" i="45"/>
  <c r="M11" i="45"/>
  <c r="N11" i="45" s="1"/>
  <c r="M13" i="45"/>
  <c r="N13" i="45" s="1"/>
  <c r="K13" i="45"/>
  <c r="M22" i="45"/>
  <c r="H21" i="45"/>
  <c r="K21" i="45" s="1"/>
  <c r="M24" i="45"/>
  <c r="N24" i="45" s="1"/>
  <c r="K24" i="45"/>
  <c r="M31" i="45"/>
  <c r="N31" i="45" s="1"/>
  <c r="M46" i="45"/>
  <c r="N46" i="45" s="1"/>
  <c r="M53" i="45"/>
  <c r="N53" i="45" s="1"/>
  <c r="M45" i="45"/>
  <c r="N45" i="45" s="1"/>
  <c r="C8" i="45"/>
  <c r="H19" i="45"/>
  <c r="M19" i="45" s="1"/>
  <c r="C43" i="45"/>
  <c r="H52" i="45"/>
  <c r="M52" i="45" s="1"/>
  <c r="N52" i="45" s="1"/>
  <c r="H8" i="45"/>
  <c r="L8" i="45"/>
  <c r="K28" i="45"/>
  <c r="L43" i="45"/>
  <c r="J48" i="45"/>
  <c r="J61" i="45" s="1"/>
  <c r="H59" i="45"/>
  <c r="U34" i="47" l="1"/>
  <c r="T32" i="47"/>
  <c r="S10" i="47"/>
  <c r="S13" i="47" s="1"/>
  <c r="S16" i="47" s="1"/>
  <c r="Q13" i="47"/>
  <c r="Q16" i="47" s="1"/>
  <c r="T16" i="47" s="1"/>
  <c r="M61" i="46"/>
  <c r="N61" i="46" s="1"/>
  <c r="H48" i="45"/>
  <c r="K48" i="45" s="1"/>
  <c r="K26" i="45"/>
  <c r="M21" i="45"/>
  <c r="N21" i="45" s="1"/>
  <c r="M28" i="45"/>
  <c r="N28" i="45" s="1"/>
  <c r="K43" i="45"/>
  <c r="L61" i="45"/>
  <c r="K8" i="45"/>
  <c r="N18" i="45"/>
  <c r="M17" i="45"/>
  <c r="M43" i="45"/>
  <c r="N43" i="45" s="1"/>
  <c r="H17" i="45"/>
  <c r="K17" i="45" s="1"/>
  <c r="M48" i="45"/>
  <c r="N27" i="45"/>
  <c r="K52" i="45"/>
  <c r="N9" i="45"/>
  <c r="M8" i="45"/>
  <c r="T10" i="47" l="1"/>
  <c r="T13" i="47" s="1"/>
  <c r="U32" i="47"/>
  <c r="T77" i="47"/>
  <c r="U77" i="47" s="1"/>
  <c r="M26" i="45"/>
  <c r="N26" i="45" s="1"/>
  <c r="N48" i="45"/>
  <c r="N17" i="45"/>
  <c r="N8" i="45"/>
  <c r="H61" i="45"/>
  <c r="K61" i="45" s="1"/>
  <c r="M61" i="45" l="1"/>
  <c r="N61" i="45" s="1"/>
  <c r="E733" i="15" l="1"/>
  <c r="U76" i="43"/>
  <c r="T76" i="43"/>
  <c r="G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U75" i="43" s="1"/>
  <c r="F75" i="43"/>
  <c r="E75" i="43"/>
  <c r="D75" i="43"/>
  <c r="C75" i="43"/>
  <c r="S74" i="43"/>
  <c r="S64" i="43" s="1"/>
  <c r="R74" i="43"/>
  <c r="R64" i="43" s="1"/>
  <c r="Q74" i="43"/>
  <c r="T74" i="43" s="1"/>
  <c r="G74" i="43"/>
  <c r="U73" i="43"/>
  <c r="T73" i="43"/>
  <c r="G73" i="43"/>
  <c r="T72" i="43"/>
  <c r="G72" i="43"/>
  <c r="U72" i="43" s="1"/>
  <c r="T71" i="43"/>
  <c r="G71" i="43"/>
  <c r="U71" i="43" s="1"/>
  <c r="U70" i="43"/>
  <c r="T70" i="43"/>
  <c r="G70" i="43"/>
  <c r="U69" i="43"/>
  <c r="T69" i="43"/>
  <c r="G69" i="43"/>
  <c r="T68" i="43"/>
  <c r="G68" i="43"/>
  <c r="U68" i="43" s="1"/>
  <c r="T67" i="43"/>
  <c r="G67" i="43"/>
  <c r="G64" i="43" s="1"/>
  <c r="U66" i="43"/>
  <c r="T66" i="43"/>
  <c r="G66" i="43"/>
  <c r="U65" i="43"/>
  <c r="T65" i="43"/>
  <c r="G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77" i="43" s="1"/>
  <c r="C64" i="43"/>
  <c r="C77" i="43" s="1"/>
  <c r="T63" i="43"/>
  <c r="G63" i="43"/>
  <c r="U63" i="43" s="1"/>
  <c r="U62" i="43"/>
  <c r="T62" i="43"/>
  <c r="G62" i="43"/>
  <c r="U61" i="43"/>
  <c r="T61" i="43"/>
  <c r="G61" i="43"/>
  <c r="T60" i="43"/>
  <c r="T59" i="43" s="1"/>
  <c r="G60" i="43"/>
  <c r="U60" i="43" s="1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U59" i="43" s="1"/>
  <c r="F59" i="43"/>
  <c r="E59" i="43"/>
  <c r="E77" i="43" s="1"/>
  <c r="D59" i="43"/>
  <c r="C59" i="43"/>
  <c r="U58" i="43"/>
  <c r="T58" i="43"/>
  <c r="G58" i="43"/>
  <c r="U57" i="43"/>
  <c r="T57" i="43"/>
  <c r="G57" i="43"/>
  <c r="T56" i="43"/>
  <c r="G56" i="43"/>
  <c r="U56" i="43" s="1"/>
  <c r="T55" i="43"/>
  <c r="G55" i="43"/>
  <c r="U55" i="43" s="1"/>
  <c r="U54" i="43"/>
  <c r="T54" i="43"/>
  <c r="G54" i="43"/>
  <c r="U53" i="43"/>
  <c r="T53" i="43"/>
  <c r="G53" i="43"/>
  <c r="T52" i="43"/>
  <c r="G52" i="43"/>
  <c r="U52" i="43" s="1"/>
  <c r="T51" i="43"/>
  <c r="G51" i="43"/>
  <c r="U51" i="43" s="1"/>
  <c r="U50" i="43"/>
  <c r="T50" i="43"/>
  <c r="G50" i="43"/>
  <c r="U49" i="43"/>
  <c r="T49" i="43"/>
  <c r="G49" i="43"/>
  <c r="T48" i="43"/>
  <c r="G48" i="43"/>
  <c r="U48" i="43" s="1"/>
  <c r="T47" i="43"/>
  <c r="G47" i="43"/>
  <c r="U47" i="43" s="1"/>
  <c r="U46" i="43"/>
  <c r="T46" i="43"/>
  <c r="G46" i="43"/>
  <c r="U45" i="43"/>
  <c r="T45" i="43"/>
  <c r="G45" i="43"/>
  <c r="T44" i="43"/>
  <c r="T42" i="43" s="1"/>
  <c r="G44" i="43"/>
  <c r="U44" i="43" s="1"/>
  <c r="T43" i="43"/>
  <c r="G43" i="43"/>
  <c r="U43" i="43" s="1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77" i="43" s="1"/>
  <c r="E42" i="43"/>
  <c r="D42" i="43"/>
  <c r="C42" i="43"/>
  <c r="Q41" i="43"/>
  <c r="Q37" i="43" s="1"/>
  <c r="Q36" i="43" s="1"/>
  <c r="P41" i="43"/>
  <c r="P37" i="43" s="1"/>
  <c r="P36" i="43" s="1"/>
  <c r="O41" i="43"/>
  <c r="O37" i="43" s="1"/>
  <c r="O36" i="43" s="1"/>
  <c r="M41" i="43"/>
  <c r="M37" i="43" s="1"/>
  <c r="M36" i="43" s="1"/>
  <c r="L41" i="43"/>
  <c r="H41" i="43"/>
  <c r="G41" i="43"/>
  <c r="R41" i="43" s="1"/>
  <c r="R37" i="43" s="1"/>
  <c r="R36" i="43" s="1"/>
  <c r="U40" i="43"/>
  <c r="T40" i="43"/>
  <c r="G40" i="43"/>
  <c r="T39" i="43"/>
  <c r="G39" i="43"/>
  <c r="U39" i="43" s="1"/>
  <c r="T38" i="43"/>
  <c r="G38" i="43"/>
  <c r="U38" i="43" s="1"/>
  <c r="K37" i="43"/>
  <c r="J37" i="43"/>
  <c r="J36" i="43" s="1"/>
  <c r="I37" i="43"/>
  <c r="H37" i="43"/>
  <c r="F37" i="43"/>
  <c r="F36" i="43" s="1"/>
  <c r="E37" i="43"/>
  <c r="D37" i="43"/>
  <c r="C37" i="43"/>
  <c r="K36" i="43"/>
  <c r="I36" i="43"/>
  <c r="H36" i="43"/>
  <c r="E36" i="43"/>
  <c r="D36" i="43"/>
  <c r="C36" i="43"/>
  <c r="H35" i="43"/>
  <c r="G35" i="43"/>
  <c r="G34" i="43"/>
  <c r="U33" i="43"/>
  <c r="T33" i="43"/>
  <c r="G33" i="43"/>
  <c r="F32" i="43"/>
  <c r="E32" i="43"/>
  <c r="D32" i="43"/>
  <c r="C32" i="43"/>
  <c r="T31" i="43"/>
  <c r="G31" i="43"/>
  <c r="U31" i="43" s="1"/>
  <c r="T30" i="43"/>
  <c r="G30" i="43"/>
  <c r="U30" i="43" s="1"/>
  <c r="U29" i="43"/>
  <c r="T29" i="43"/>
  <c r="G29" i="43"/>
  <c r="U28" i="43"/>
  <c r="T28" i="43"/>
  <c r="G28" i="43"/>
  <c r="T27" i="43"/>
  <c r="G27" i="43"/>
  <c r="U27" i="43" s="1"/>
  <c r="T26" i="43"/>
  <c r="G26" i="43"/>
  <c r="G23" i="43" s="1"/>
  <c r="U23" i="43" s="1"/>
  <c r="U25" i="43"/>
  <c r="T25" i="43"/>
  <c r="G25" i="43"/>
  <c r="U24" i="43"/>
  <c r="T24" i="43"/>
  <c r="G24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F23" i="43"/>
  <c r="E23" i="43"/>
  <c r="D23" i="43"/>
  <c r="C23" i="43"/>
  <c r="E16" i="43"/>
  <c r="C13" i="43"/>
  <c r="C16" i="43" s="1"/>
  <c r="I12" i="43"/>
  <c r="H12" i="43"/>
  <c r="G12" i="43"/>
  <c r="G13" i="43" s="1"/>
  <c r="G16" i="43" s="1"/>
  <c r="G11" i="43"/>
  <c r="I10" i="43"/>
  <c r="H10" i="43"/>
  <c r="G10" i="43"/>
  <c r="G9" i="43"/>
  <c r="U8" i="43"/>
  <c r="T8" i="43"/>
  <c r="G8" i="43"/>
  <c r="U24" i="13"/>
  <c r="U25" i="13"/>
  <c r="U26" i="13"/>
  <c r="U27" i="13"/>
  <c r="U28" i="13"/>
  <c r="U29" i="13"/>
  <c r="U30" i="13"/>
  <c r="U31" i="13"/>
  <c r="U32" i="13"/>
  <c r="U33" i="13"/>
  <c r="U34" i="13"/>
  <c r="U35" i="13"/>
  <c r="U37" i="13"/>
  <c r="U38" i="13"/>
  <c r="U39" i="13"/>
  <c r="U40" i="13"/>
  <c r="U41" i="13"/>
  <c r="U43" i="13"/>
  <c r="U44" i="13"/>
  <c r="U45" i="13"/>
  <c r="U46" i="13"/>
  <c r="U47" i="13"/>
  <c r="U48" i="13"/>
  <c r="U49" i="13"/>
  <c r="U50" i="13"/>
  <c r="U51" i="13"/>
  <c r="U52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23" i="13"/>
  <c r="T64" i="13"/>
  <c r="U74" i="43" l="1"/>
  <c r="T64" i="43"/>
  <c r="S41" i="43"/>
  <c r="S37" i="43" s="1"/>
  <c r="S36" i="43" s="1"/>
  <c r="U64" i="43"/>
  <c r="I9" i="43"/>
  <c r="I11" i="43"/>
  <c r="H9" i="43"/>
  <c r="J10" i="43"/>
  <c r="H11" i="43"/>
  <c r="J12" i="43"/>
  <c r="H34" i="43"/>
  <c r="J34" i="43" s="1"/>
  <c r="I35" i="43"/>
  <c r="K35" i="43" s="1"/>
  <c r="G37" i="43"/>
  <c r="N41" i="43"/>
  <c r="N37" i="43" s="1"/>
  <c r="N36" i="43" s="1"/>
  <c r="G42" i="43"/>
  <c r="U42" i="43" s="1"/>
  <c r="Q64" i="43"/>
  <c r="U26" i="43"/>
  <c r="G32" i="43"/>
  <c r="I34" i="43"/>
  <c r="K34" i="43" s="1"/>
  <c r="J35" i="43"/>
  <c r="L37" i="43"/>
  <c r="L36" i="43" s="1"/>
  <c r="U67" i="43"/>
  <c r="K32" i="43" l="1"/>
  <c r="K77" i="43" s="1"/>
  <c r="J32" i="43"/>
  <c r="J77" i="43" s="1"/>
  <c r="G36" i="43"/>
  <c r="L35" i="43"/>
  <c r="N35" i="43" s="1"/>
  <c r="I16" i="43"/>
  <c r="I13" i="43"/>
  <c r="J11" i="43"/>
  <c r="H16" i="43"/>
  <c r="H13" i="43"/>
  <c r="G77" i="43"/>
  <c r="I32" i="43"/>
  <c r="I77" i="43" s="1"/>
  <c r="M35" i="43"/>
  <c r="T41" i="43"/>
  <c r="K12" i="43"/>
  <c r="K10" i="43"/>
  <c r="H32" i="43"/>
  <c r="H77" i="43" s="1"/>
  <c r="L34" i="43"/>
  <c r="J9" i="43"/>
  <c r="K9" i="43" s="1"/>
  <c r="O35" i="43" l="1"/>
  <c r="M10" i="43"/>
  <c r="J13" i="43"/>
  <c r="J16" i="43" s="1"/>
  <c r="L9" i="43"/>
  <c r="M12" i="43"/>
  <c r="P35" i="43"/>
  <c r="L10" i="43"/>
  <c r="L32" i="43"/>
  <c r="L77" i="43" s="1"/>
  <c r="L12" i="43"/>
  <c r="U41" i="43"/>
  <c r="T37" i="43"/>
  <c r="M34" i="43"/>
  <c r="K11" i="43"/>
  <c r="L11" i="43" s="1"/>
  <c r="N34" i="43"/>
  <c r="O34" i="43" s="1"/>
  <c r="O32" i="43" l="1"/>
  <c r="O77" i="43" s="1"/>
  <c r="N11" i="43"/>
  <c r="L13" i="43"/>
  <c r="L16" i="43" s="1"/>
  <c r="N10" i="43"/>
  <c r="N9" i="43"/>
  <c r="N32" i="43"/>
  <c r="N77" i="43" s="1"/>
  <c r="T36" i="43"/>
  <c r="U36" i="43" s="1"/>
  <c r="U37" i="43"/>
  <c r="M11" i="43"/>
  <c r="K13" i="43"/>
  <c r="K16" i="43" s="1"/>
  <c r="N12" i="43"/>
  <c r="Q35" i="43"/>
  <c r="S35" i="43" s="1"/>
  <c r="T35" i="43" s="1"/>
  <c r="U35" i="43" s="1"/>
  <c r="O12" i="43"/>
  <c r="O10" i="43"/>
  <c r="M32" i="43"/>
  <c r="M77" i="43" s="1"/>
  <c r="P34" i="43"/>
  <c r="P32" i="43" s="1"/>
  <c r="P77" i="43" s="1"/>
  <c r="M9" i="43"/>
  <c r="R35" i="43"/>
  <c r="O11" i="43" l="1"/>
  <c r="P10" i="43"/>
  <c r="Q12" i="43"/>
  <c r="N13" i="43"/>
  <c r="N16" i="43" s="1"/>
  <c r="M13" i="43"/>
  <c r="M16" i="43" s="1"/>
  <c r="O9" i="43"/>
  <c r="Q34" i="43"/>
  <c r="Q32" i="43" s="1"/>
  <c r="Q77" i="43" s="1"/>
  <c r="P12" i="43"/>
  <c r="O13" i="43" l="1"/>
  <c r="O16" i="43" s="1"/>
  <c r="R34" i="43"/>
  <c r="R32" i="43" s="1"/>
  <c r="R77" i="43" s="1"/>
  <c r="P11" i="43"/>
  <c r="Q10" i="43"/>
  <c r="R12" i="43"/>
  <c r="P9" i="43"/>
  <c r="P13" i="43" l="1"/>
  <c r="P16" i="43" s="1"/>
  <c r="Q11" i="43"/>
  <c r="Q9" i="43"/>
  <c r="R9" i="43" s="1"/>
  <c r="S34" i="43"/>
  <c r="S32" i="43" s="1"/>
  <c r="S77" i="43" s="1"/>
  <c r="S12" i="43"/>
  <c r="T12" i="43" s="1"/>
  <c r="R10" i="43"/>
  <c r="T10" i="43" l="1"/>
  <c r="S11" i="43"/>
  <c r="T11" i="43"/>
  <c r="S10" i="43"/>
  <c r="R11" i="43"/>
  <c r="R13" i="43" s="1"/>
  <c r="R16" i="43" s="1"/>
  <c r="Q13" i="43"/>
  <c r="Q16" i="43" s="1"/>
  <c r="S9" i="43"/>
  <c r="S13" i="43" s="1"/>
  <c r="S16" i="43" s="1"/>
  <c r="T34" i="43"/>
  <c r="T16" i="43" l="1"/>
  <c r="T32" i="43"/>
  <c r="U34" i="43"/>
  <c r="T9" i="43"/>
  <c r="T13" i="43" s="1"/>
  <c r="U32" i="43" l="1"/>
  <c r="T77" i="43"/>
  <c r="U77" i="43" s="1"/>
  <c r="T69" i="13" l="1"/>
  <c r="H515" i="15" l="1"/>
  <c r="H706" i="15"/>
  <c r="J706" i="15"/>
  <c r="H623" i="15" l="1"/>
  <c r="G110" i="15" l="1"/>
  <c r="F110" i="15"/>
  <c r="H89" i="15"/>
  <c r="G89" i="15"/>
  <c r="J590" i="15" l="1"/>
  <c r="J562" i="15"/>
  <c r="J547" i="15"/>
  <c r="J429" i="15"/>
  <c r="J392" i="15"/>
  <c r="J377" i="15"/>
  <c r="J174" i="15"/>
  <c r="J139" i="15"/>
  <c r="J130" i="15"/>
  <c r="J80" i="15"/>
  <c r="J64" i="15"/>
  <c r="J29" i="15"/>
  <c r="J4" i="15"/>
  <c r="J224" i="15" l="1"/>
  <c r="J45" i="15" l="1"/>
  <c r="J623" i="15"/>
  <c r="J89" i="15"/>
  <c r="J607" i="15"/>
  <c r="J202" i="15"/>
  <c r="J511" i="15" l="1"/>
  <c r="G511" i="15"/>
  <c r="H511" i="15"/>
  <c r="F511" i="15"/>
  <c r="I511" i="15" l="1"/>
  <c r="K511" i="15" s="1"/>
  <c r="J110" i="15" l="1"/>
  <c r="J3" i="15" s="1"/>
  <c r="F537" i="15"/>
  <c r="J519" i="15"/>
  <c r="G519" i="15"/>
  <c r="H519" i="15"/>
  <c r="F519" i="15"/>
  <c r="E706" i="15"/>
  <c r="E686" i="15"/>
  <c r="E671" i="15"/>
  <c r="E655" i="15"/>
  <c r="E639" i="15"/>
  <c r="E623" i="15"/>
  <c r="E607" i="15"/>
  <c r="E590" i="15"/>
  <c r="E579" i="15"/>
  <c r="E562" i="15"/>
  <c r="E547" i="15"/>
  <c r="E537" i="15"/>
  <c r="E519" i="15"/>
  <c r="E515" i="15"/>
  <c r="E483" i="15"/>
  <c r="E474" i="15"/>
  <c r="E459" i="15"/>
  <c r="E429" i="15"/>
  <c r="E392" i="15"/>
  <c r="E377" i="15"/>
  <c r="E357" i="15"/>
  <c r="E224" i="15"/>
  <c r="E202" i="15"/>
  <c r="E191" i="15"/>
  <c r="E174" i="15"/>
  <c r="E163" i="15"/>
  <c r="E130" i="15"/>
  <c r="E110" i="15"/>
  <c r="E89" i="15"/>
  <c r="E80" i="15"/>
  <c r="E64" i="15"/>
  <c r="E45" i="15"/>
  <c r="E29" i="15"/>
  <c r="E4" i="15"/>
  <c r="I519" i="15" l="1"/>
  <c r="K519" i="15" s="1"/>
  <c r="E201" i="15"/>
  <c r="E747" i="15" s="1"/>
  <c r="S42" i="13"/>
  <c r="R42" i="13"/>
  <c r="Q42" i="13"/>
  <c r="J42" i="13"/>
  <c r="I42" i="13"/>
  <c r="T58" i="13" l="1"/>
  <c r="G58" i="13"/>
  <c r="T66" i="13"/>
  <c r="T67" i="13"/>
  <c r="T68" i="13"/>
  <c r="T70" i="13"/>
  <c r="T71" i="13"/>
  <c r="T72" i="13"/>
  <c r="T73" i="13"/>
  <c r="C42" i="13" l="1"/>
  <c r="M42" i="13"/>
  <c r="N42" i="13"/>
  <c r="C9" i="29" l="1"/>
  <c r="G27" i="13"/>
  <c r="G34" i="13"/>
  <c r="G35" i="13"/>
  <c r="G41" i="13"/>
  <c r="G43" i="13"/>
  <c r="H75" i="13"/>
  <c r="F59" i="13"/>
  <c r="O42" i="13"/>
  <c r="G49" i="13"/>
  <c r="P42" i="13"/>
  <c r="L42" i="13"/>
  <c r="K42" i="13"/>
  <c r="G45" i="13"/>
  <c r="E42" i="13"/>
  <c r="G44" i="13"/>
  <c r="G39" i="13"/>
  <c r="G38" i="13"/>
  <c r="G31" i="13"/>
  <c r="G30" i="13"/>
  <c r="G29" i="13"/>
  <c r="G28" i="13"/>
  <c r="G26" i="13"/>
  <c r="G25" i="13"/>
  <c r="T43" i="13" l="1"/>
  <c r="H42" i="13"/>
  <c r="F42" i="13"/>
  <c r="T30" i="13"/>
  <c r="H429" i="15" l="1"/>
  <c r="J537" i="15" l="1"/>
  <c r="H4" i="15" l="1"/>
  <c r="G24" i="13" l="1"/>
  <c r="H3" i="15"/>
  <c r="I3" i="15" s="1"/>
  <c r="K3" i="15" s="1"/>
  <c r="G23" i="13"/>
  <c r="G706" i="15" l="1"/>
  <c r="J671" i="15"/>
  <c r="G671" i="15"/>
  <c r="J639" i="15" l="1"/>
  <c r="G623" i="15"/>
  <c r="J686" i="15" l="1"/>
  <c r="J655" i="15"/>
  <c r="J579" i="15"/>
  <c r="J493" i="15"/>
  <c r="J474" i="15"/>
  <c r="J459" i="15"/>
  <c r="J357" i="15"/>
  <c r="J191" i="15"/>
  <c r="J163" i="15"/>
  <c r="J515" i="15" l="1"/>
  <c r="F139" i="15" l="1"/>
  <c r="G515" i="15" l="1"/>
  <c r="J733" i="15" l="1"/>
  <c r="G733" i="15"/>
  <c r="H733" i="15"/>
  <c r="F733" i="15"/>
  <c r="F723" i="15"/>
  <c r="H723" i="15"/>
  <c r="G723" i="15"/>
  <c r="F706" i="15"/>
  <c r="G686" i="15"/>
  <c r="H686" i="15"/>
  <c r="F686" i="15"/>
  <c r="H671" i="15"/>
  <c r="F671" i="15"/>
  <c r="G655" i="15"/>
  <c r="H655" i="15"/>
  <c r="F655" i="15"/>
  <c r="G639" i="15"/>
  <c r="H639" i="15"/>
  <c r="F639" i="15"/>
  <c r="F623" i="15"/>
  <c r="G607" i="15"/>
  <c r="H607" i="15"/>
  <c r="F607" i="15"/>
  <c r="G590" i="15"/>
  <c r="H590" i="15"/>
  <c r="F590" i="15"/>
  <c r="G589" i="15" l="1"/>
  <c r="J732" i="15"/>
  <c r="J723" i="15"/>
  <c r="G579" i="15"/>
  <c r="H579" i="15"/>
  <c r="F579" i="15"/>
  <c r="G562" i="15"/>
  <c r="H562" i="15"/>
  <c r="F562" i="15"/>
  <c r="G547" i="15"/>
  <c r="H547" i="15"/>
  <c r="F547" i="15"/>
  <c r="G537" i="15"/>
  <c r="H537" i="15"/>
  <c r="H139" i="15" l="1"/>
  <c r="G139" i="15"/>
  <c r="J506" i="15" l="1"/>
  <c r="G506" i="15"/>
  <c r="H506" i="15"/>
  <c r="F506" i="15"/>
  <c r="J500" i="15"/>
  <c r="G500" i="15"/>
  <c r="H500" i="15"/>
  <c r="F500" i="15"/>
  <c r="G493" i="15"/>
  <c r="H493" i="15"/>
  <c r="F493" i="15"/>
  <c r="J483" i="15"/>
  <c r="G483" i="15"/>
  <c r="H483" i="15"/>
  <c r="F483" i="15"/>
  <c r="G474" i="15"/>
  <c r="H474" i="15"/>
  <c r="F474" i="15"/>
  <c r="G459" i="15"/>
  <c r="G429" i="15" s="1"/>
  <c r="H459" i="15"/>
  <c r="F459" i="15"/>
  <c r="F429" i="15" s="1"/>
  <c r="J589" i="15"/>
  <c r="F589" i="15"/>
  <c r="H589" i="15"/>
  <c r="E536" i="15"/>
  <c r="J536" i="15"/>
  <c r="F536" i="15"/>
  <c r="G536" i="15"/>
  <c r="H536" i="15"/>
  <c r="G392" i="15"/>
  <c r="H392" i="15"/>
  <c r="F392" i="15"/>
  <c r="F377" i="15"/>
  <c r="G377" i="15"/>
  <c r="H377" i="15"/>
  <c r="F357" i="15"/>
  <c r="G357" i="15"/>
  <c r="H357" i="15"/>
  <c r="G224" i="15"/>
  <c r="H224" i="15"/>
  <c r="F224" i="15"/>
  <c r="G202" i="15"/>
  <c r="H202" i="15"/>
  <c r="F202" i="15"/>
  <c r="E162" i="15"/>
  <c r="E161" i="15" s="1"/>
  <c r="G191" i="15"/>
  <c r="G40" i="13" s="1"/>
  <c r="H191" i="15"/>
  <c r="F191" i="15"/>
  <c r="G174" i="15"/>
  <c r="H174" i="15"/>
  <c r="F174" i="15"/>
  <c r="G163" i="15"/>
  <c r="H163" i="15"/>
  <c r="J138" i="15"/>
  <c r="G138" i="15"/>
  <c r="H138" i="15"/>
  <c r="F138" i="15"/>
  <c r="F163" i="15"/>
  <c r="G201" i="15" l="1"/>
  <c r="H201" i="15"/>
  <c r="J201" i="15"/>
  <c r="G37" i="13"/>
  <c r="G162" i="15"/>
  <c r="J162" i="15"/>
  <c r="F515" i="15"/>
  <c r="F201" i="15" s="1"/>
  <c r="I174" i="15"/>
  <c r="K174" i="15" s="1"/>
  <c r="L174" i="15" s="1"/>
  <c r="F162" i="15"/>
  <c r="H162" i="15"/>
  <c r="G130" i="15"/>
  <c r="H130" i="15"/>
  <c r="F130" i="15"/>
  <c r="H110" i="15"/>
  <c r="F89" i="15"/>
  <c r="G80" i="15"/>
  <c r="H80" i="15"/>
  <c r="F80" i="15"/>
  <c r="G64" i="15"/>
  <c r="H64" i="15"/>
  <c r="F64" i="15"/>
  <c r="G45" i="15"/>
  <c r="H45" i="15"/>
  <c r="F45" i="15"/>
  <c r="G29" i="15"/>
  <c r="H29" i="15"/>
  <c r="F29" i="15"/>
  <c r="G4" i="15"/>
  <c r="F4" i="15"/>
  <c r="I733" i="15"/>
  <c r="H732" i="15"/>
  <c r="G732" i="15"/>
  <c r="F732" i="15"/>
  <c r="E732" i="15"/>
  <c r="I723" i="15"/>
  <c r="K723" i="15" s="1"/>
  <c r="I706" i="15"/>
  <c r="K706" i="15" s="1"/>
  <c r="I686" i="15"/>
  <c r="K686" i="15" s="1"/>
  <c r="I671" i="15"/>
  <c r="K671" i="15" s="1"/>
  <c r="I655" i="15"/>
  <c r="K655" i="15" s="1"/>
  <c r="I639" i="15"/>
  <c r="K639" i="15" s="1"/>
  <c r="I623" i="15"/>
  <c r="K623" i="15" s="1"/>
  <c r="I607" i="15"/>
  <c r="K607" i="15" s="1"/>
  <c r="I603" i="15"/>
  <c r="I590" i="15"/>
  <c r="K590" i="15" s="1"/>
  <c r="I579" i="15"/>
  <c r="K579" i="15" s="1"/>
  <c r="I562" i="15"/>
  <c r="K562" i="15" s="1"/>
  <c r="I547" i="15"/>
  <c r="K547" i="15" s="1"/>
  <c r="I537" i="15"/>
  <c r="K537" i="15" s="1"/>
  <c r="I506" i="15"/>
  <c r="K506" i="15" s="1"/>
  <c r="I500" i="15"/>
  <c r="K500" i="15" s="1"/>
  <c r="I493" i="15"/>
  <c r="K493" i="15" s="1"/>
  <c r="I483" i="15"/>
  <c r="K483" i="15" s="1"/>
  <c r="I474" i="15"/>
  <c r="K474" i="15" s="1"/>
  <c r="I470" i="15"/>
  <c r="I459" i="15"/>
  <c r="I429" i="15"/>
  <c r="K429" i="15" s="1"/>
  <c r="L429" i="15" s="1"/>
  <c r="I357" i="15"/>
  <c r="K357" i="15" s="1"/>
  <c r="L357" i="15" s="1"/>
  <c r="I224" i="15"/>
  <c r="I202" i="15"/>
  <c r="I200" i="15"/>
  <c r="I191" i="15"/>
  <c r="I163" i="15"/>
  <c r="I160" i="15"/>
  <c r="I155" i="15"/>
  <c r="I27" i="15"/>
  <c r="J747" i="15" l="1"/>
  <c r="I80" i="15"/>
  <c r="K80" i="15" s="1"/>
  <c r="L80" i="15" s="1"/>
  <c r="F161" i="15"/>
  <c r="G161" i="15"/>
  <c r="J161" i="15"/>
  <c r="H161" i="15"/>
  <c r="K459" i="15"/>
  <c r="K202" i="15"/>
  <c r="L202" i="15" s="1"/>
  <c r="I515" i="15"/>
  <c r="K515" i="15" s="1"/>
  <c r="I45" i="15"/>
  <c r="K45" i="15" s="1"/>
  <c r="L45" i="15" s="1"/>
  <c r="I162" i="15"/>
  <c r="K163" i="15"/>
  <c r="K224" i="15"/>
  <c r="M291" i="15" s="1"/>
  <c r="I732" i="15"/>
  <c r="K733" i="15"/>
  <c r="I536" i="15"/>
  <c r="K536" i="15" s="1"/>
  <c r="I589" i="15"/>
  <c r="K589" i="15" s="1"/>
  <c r="I29" i="15"/>
  <c r="K29" i="15" s="1"/>
  <c r="L29" i="15" s="1"/>
  <c r="I89" i="15"/>
  <c r="K89" i="15" s="1"/>
  <c r="L89" i="15" s="1"/>
  <c r="I130" i="15"/>
  <c r="K130" i="15" s="1"/>
  <c r="L130" i="15" s="1"/>
  <c r="I377" i="15"/>
  <c r="K377" i="15" s="1"/>
  <c r="L377" i="15" s="1"/>
  <c r="G747" i="15"/>
  <c r="I4" i="15"/>
  <c r="K4" i="15" s="1"/>
  <c r="H747" i="15"/>
  <c r="K191" i="15"/>
  <c r="I110" i="15"/>
  <c r="K110" i="15" s="1"/>
  <c r="L110" i="15" s="1"/>
  <c r="I64" i="15"/>
  <c r="K64" i="15" s="1"/>
  <c r="I139" i="15"/>
  <c r="I392" i="15"/>
  <c r="K392" i="15" s="1"/>
  <c r="L392" i="15" s="1"/>
  <c r="C75" i="13"/>
  <c r="T76" i="13"/>
  <c r="L338" i="15" l="1"/>
  <c r="M257" i="15"/>
  <c r="I201" i="15"/>
  <c r="I161" i="15" s="1"/>
  <c r="L459" i="15"/>
  <c r="K201" i="15"/>
  <c r="G749" i="15"/>
  <c r="L4" i="15"/>
  <c r="F747" i="15"/>
  <c r="K162" i="15"/>
  <c r="I138" i="15"/>
  <c r="K139" i="15"/>
  <c r="K138" i="15" l="1"/>
  <c r="K161" i="15"/>
  <c r="I747" i="15"/>
  <c r="K747" i="15" s="1"/>
  <c r="L139" i="15"/>
  <c r="G66" i="13" l="1"/>
  <c r="G67" i="13"/>
  <c r="G68" i="13"/>
  <c r="G69" i="13"/>
  <c r="G70" i="13"/>
  <c r="G71" i="13"/>
  <c r="G72" i="13"/>
  <c r="G73" i="13"/>
  <c r="G74" i="13"/>
  <c r="G65" i="13"/>
  <c r="T65" i="13"/>
  <c r="T63" i="13"/>
  <c r="T60" i="13"/>
  <c r="T45" i="13"/>
  <c r="T49" i="13"/>
  <c r="T51" i="13"/>
  <c r="T52" i="13"/>
  <c r="T53" i="13"/>
  <c r="T54" i="13"/>
  <c r="T55" i="13"/>
  <c r="T56" i="13"/>
  <c r="T57" i="13"/>
  <c r="K37" i="13"/>
  <c r="T40" i="13"/>
  <c r="T39" i="13"/>
  <c r="G76" i="13"/>
  <c r="G61" i="13"/>
  <c r="G62" i="13"/>
  <c r="G63" i="13"/>
  <c r="G60" i="13"/>
  <c r="G57" i="13"/>
  <c r="G50" i="13"/>
  <c r="G51" i="13"/>
  <c r="G52" i="13"/>
  <c r="G53" i="13"/>
  <c r="G54" i="13"/>
  <c r="G55" i="13"/>
  <c r="G56" i="13"/>
  <c r="T27" i="13"/>
  <c r="T28" i="13"/>
  <c r="T29" i="13"/>
  <c r="T31" i="13"/>
  <c r="T42" i="13" l="1"/>
  <c r="U53" i="13"/>
  <c r="G64" i="13"/>
  <c r="G59" i="13"/>
  <c r="H34" i="13"/>
  <c r="I59" i="13"/>
  <c r="H35" i="13"/>
  <c r="J37" i="13"/>
  <c r="T38" i="13"/>
  <c r="J59" i="13"/>
  <c r="M59" i="13"/>
  <c r="C37" i="13"/>
  <c r="C59" i="13"/>
  <c r="C64" i="13"/>
  <c r="G48" i="13"/>
  <c r="G47" i="13"/>
  <c r="G46" i="13"/>
  <c r="T36" i="13" l="1"/>
  <c r="U36" i="13" s="1"/>
  <c r="U42" i="13"/>
  <c r="G42" i="13"/>
  <c r="G36" i="13" s="1"/>
  <c r="T33" i="13"/>
  <c r="G33" i="13"/>
  <c r="T44" i="13"/>
  <c r="K59" i="13"/>
  <c r="N59" i="13"/>
  <c r="Q59" i="13"/>
  <c r="I35" i="13"/>
  <c r="J35" i="13" s="1"/>
  <c r="K35" i="13" s="1"/>
  <c r="S59" i="13"/>
  <c r="P59" i="13"/>
  <c r="I34" i="13"/>
  <c r="T26" i="13"/>
  <c r="R59" i="13"/>
  <c r="T62" i="13"/>
  <c r="H59" i="13"/>
  <c r="T61" i="13"/>
  <c r="O59" i="13"/>
  <c r="L59" i="13"/>
  <c r="T25" i="13"/>
  <c r="G32" i="13" l="1"/>
  <c r="T59" i="13"/>
  <c r="T47" i="13"/>
  <c r="T24" i="13"/>
  <c r="J34" i="13"/>
  <c r="K34" i="13" s="1"/>
  <c r="L35" i="13"/>
  <c r="M35" i="13" s="1"/>
  <c r="T48" i="13"/>
  <c r="N35" i="13" l="1"/>
  <c r="L34" i="13"/>
  <c r="T46" i="13"/>
  <c r="O35" i="13" l="1"/>
  <c r="M34" i="13"/>
  <c r="P35" i="13" l="1"/>
  <c r="N34" i="13"/>
  <c r="Q35" i="13" l="1"/>
  <c r="O34" i="13"/>
  <c r="P34" i="13" s="1"/>
  <c r="R35" i="13" l="1"/>
  <c r="S35" i="13" s="1"/>
  <c r="Q34" i="13"/>
  <c r="R34" i="13" s="1"/>
  <c r="S34" i="13" s="1"/>
  <c r="T34" i="13" s="1"/>
  <c r="N75" i="13"/>
  <c r="O75" i="13"/>
  <c r="P75" i="13"/>
  <c r="Q75" i="13"/>
  <c r="R75" i="13"/>
  <c r="S75" i="13"/>
  <c r="T75" i="13"/>
  <c r="M75" i="13"/>
  <c r="G75" i="13"/>
  <c r="G77" i="13" s="1"/>
  <c r="I75" i="13"/>
  <c r="J75" i="13"/>
  <c r="K75" i="13"/>
  <c r="L75" i="13"/>
  <c r="E75" i="13"/>
  <c r="F75" i="13"/>
  <c r="D75" i="13"/>
  <c r="F64" i="13"/>
  <c r="E64" i="13"/>
  <c r="D64" i="13"/>
  <c r="E59" i="13"/>
  <c r="D59" i="13"/>
  <c r="D42" i="13"/>
  <c r="L41" i="13"/>
  <c r="L37" i="13" s="1"/>
  <c r="F37" i="13"/>
  <c r="F36" i="13" s="1"/>
  <c r="E37" i="13"/>
  <c r="E36" i="13" s="1"/>
  <c r="D37" i="13"/>
  <c r="F32" i="13"/>
  <c r="E32" i="13"/>
  <c r="D32" i="13"/>
  <c r="C32" i="13"/>
  <c r="E23" i="13"/>
  <c r="D23" i="13"/>
  <c r="C23" i="13"/>
  <c r="E16" i="13"/>
  <c r="C13" i="13"/>
  <c r="C16" i="13" s="1"/>
  <c r="G12" i="13"/>
  <c r="G11" i="13"/>
  <c r="G10" i="13"/>
  <c r="G9" i="13"/>
  <c r="G8" i="13"/>
  <c r="E77" i="13" l="1"/>
  <c r="T50" i="13"/>
  <c r="H11" i="13"/>
  <c r="I11" i="13" s="1"/>
  <c r="H9" i="13"/>
  <c r="I9" i="13" s="1"/>
  <c r="H10" i="13"/>
  <c r="I10" i="13" s="1"/>
  <c r="H12" i="13"/>
  <c r="I12" i="13" s="1"/>
  <c r="T35" i="13"/>
  <c r="C77" i="13"/>
  <c r="C36" i="13"/>
  <c r="D77" i="13"/>
  <c r="F23" i="13"/>
  <c r="F77" i="13" s="1"/>
  <c r="G13" i="13"/>
  <c r="G16" i="13" s="1"/>
  <c r="P32" i="13"/>
  <c r="J32" i="13"/>
  <c r="N32" i="13"/>
  <c r="D36" i="13"/>
  <c r="R41" i="13"/>
  <c r="R37" i="13" s="1"/>
  <c r="N41" i="13"/>
  <c r="N37" i="13" s="1"/>
  <c r="Q41" i="13"/>
  <c r="Q37" i="13" s="1"/>
  <c r="M41" i="13"/>
  <c r="M37" i="13" s="1"/>
  <c r="I37" i="13"/>
  <c r="Q32" i="13"/>
  <c r="H41" i="13"/>
  <c r="P41" i="13"/>
  <c r="P37" i="13" s="1"/>
  <c r="O41" i="13"/>
  <c r="O37" i="13" s="1"/>
  <c r="Q23" i="13"/>
  <c r="L36" i="13"/>
  <c r="Q74" i="13"/>
  <c r="R74" i="13"/>
  <c r="J12" i="13" l="1"/>
  <c r="J9" i="13"/>
  <c r="I13" i="13"/>
  <c r="I16" i="13"/>
  <c r="J10" i="13"/>
  <c r="H16" i="13"/>
  <c r="H13" i="13"/>
  <c r="T8" i="13"/>
  <c r="U8" i="13" s="1"/>
  <c r="J11" i="13"/>
  <c r="H32" i="13"/>
  <c r="H37" i="13"/>
  <c r="R32" i="13"/>
  <c r="O32" i="13"/>
  <c r="R23" i="13"/>
  <c r="J64" i="13"/>
  <c r="M64" i="13"/>
  <c r="Q64" i="13"/>
  <c r="R64" i="13"/>
  <c r="S74" i="13"/>
  <c r="T74" i="13" s="1"/>
  <c r="I64" i="13"/>
  <c r="N64" i="13"/>
  <c r="Q36" i="13"/>
  <c r="L32" i="13"/>
  <c r="I36" i="13"/>
  <c r="R36" i="13"/>
  <c r="N23" i="13"/>
  <c r="H23" i="13"/>
  <c r="K32" i="13"/>
  <c r="M36" i="13"/>
  <c r="M23" i="13"/>
  <c r="O23" i="13"/>
  <c r="H64" i="13"/>
  <c r="O36" i="13"/>
  <c r="I23" i="13"/>
  <c r="J36" i="13"/>
  <c r="M32" i="13"/>
  <c r="K23" i="13"/>
  <c r="O64" i="13"/>
  <c r="K36" i="13"/>
  <c r="S41" i="13"/>
  <c r="S37" i="13" s="1"/>
  <c r="P36" i="13"/>
  <c r="I32" i="13"/>
  <c r="P23" i="13"/>
  <c r="L64" i="13"/>
  <c r="P64" i="13"/>
  <c r="K64" i="13"/>
  <c r="N36" i="13"/>
  <c r="J23" i="13"/>
  <c r="S23" i="13"/>
  <c r="L23" i="13"/>
  <c r="H77" i="13" l="1"/>
  <c r="R77" i="13"/>
  <c r="I77" i="13"/>
  <c r="J13" i="13"/>
  <c r="J16" i="13" s="1"/>
  <c r="K11" i="13"/>
  <c r="K9" i="13"/>
  <c r="L9" i="13" s="1"/>
  <c r="K10" i="13"/>
  <c r="L10" i="13" s="1"/>
  <c r="K12" i="13"/>
  <c r="L12" i="13" s="1"/>
  <c r="T41" i="13"/>
  <c r="H36" i="13"/>
  <c r="P77" i="13"/>
  <c r="S32" i="13"/>
  <c r="K77" i="13"/>
  <c r="Q77" i="13"/>
  <c r="M77" i="13"/>
  <c r="S36" i="13"/>
  <c r="T23" i="13"/>
  <c r="O77" i="13"/>
  <c r="J77" i="13"/>
  <c r="L77" i="13"/>
  <c r="N77" i="13"/>
  <c r="T32" i="13"/>
  <c r="S64" i="13"/>
  <c r="S77" i="13" l="1"/>
  <c r="T37" i="13"/>
  <c r="M10" i="13"/>
  <c r="K13" i="13"/>
  <c r="K16" i="13" s="1"/>
  <c r="M12" i="13"/>
  <c r="N12" i="13" s="1"/>
  <c r="M9" i="13"/>
  <c r="N9" i="13" s="1"/>
  <c r="L11" i="13"/>
  <c r="T77" i="13" l="1"/>
  <c r="U77" i="13" s="1"/>
  <c r="L13" i="13"/>
  <c r="L16" i="13" s="1"/>
  <c r="O9" i="13"/>
  <c r="O12" i="13"/>
  <c r="M11" i="13"/>
  <c r="N11" i="13" s="1"/>
  <c r="N10" i="13"/>
  <c r="M13" i="13" l="1"/>
  <c r="M16" i="13" s="1"/>
  <c r="O11" i="13"/>
  <c r="N13" i="13"/>
  <c r="N16" i="13" s="1"/>
  <c r="P12" i="13"/>
  <c r="O10" i="13"/>
  <c r="P9" i="13"/>
  <c r="Q9" i="13" s="1"/>
  <c r="P10" i="13" l="1"/>
  <c r="Q12" i="13"/>
  <c r="R12" i="13" s="1"/>
  <c r="R9" i="13"/>
  <c r="O13" i="13"/>
  <c r="O16" i="13" s="1"/>
  <c r="P11" i="13"/>
  <c r="S12" i="13" l="1"/>
  <c r="T12" i="13" s="1"/>
  <c r="Q10" i="13"/>
  <c r="P13" i="13"/>
  <c r="P16" i="13" s="1"/>
  <c r="Q11" i="13"/>
  <c r="R11" i="13" s="1"/>
  <c r="S11" i="13" s="1"/>
  <c r="S9" i="13"/>
  <c r="Q13" i="13" l="1"/>
  <c r="Q16" i="13" s="1"/>
  <c r="T11" i="13"/>
  <c r="R10" i="13"/>
  <c r="T9" i="13"/>
  <c r="S10" i="13" l="1"/>
  <c r="S13" i="13" s="1"/>
  <c r="S16" i="13" s="1"/>
  <c r="R13" i="13"/>
  <c r="R16" i="13" s="1"/>
  <c r="T10" i="13"/>
  <c r="T13" i="13" s="1"/>
  <c r="T16" i="13" l="1"/>
</calcChain>
</file>

<file path=xl/sharedStrings.xml><?xml version="1.0" encoding="utf-8"?>
<sst xmlns="http://schemas.openxmlformats.org/spreadsheetml/2006/main" count="972" uniqueCount="213">
  <si>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</si>
  <si>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</si>
  <si>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</si>
  <si>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</si>
  <si>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</si>
  <si>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</si>
  <si>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</si>
  <si>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</si>
  <si>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</si>
  <si>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</si>
  <si>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</si>
  <si>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</si>
  <si>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</si>
  <si>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</si>
  <si>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</si>
  <si>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</si>
  <si>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</si>
  <si>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</si>
  <si>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</si>
  <si>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</si>
  <si>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</si>
  <si>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</si>
  <si>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</si>
  <si>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</si>
  <si>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</si>
  <si>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</si>
  <si>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</si>
  <si>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</si>
  <si>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</si>
  <si>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</si>
  <si>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</si>
  <si>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</si>
  <si>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</si>
  <si>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</si>
  <si>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</si>
  <si>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</si>
  <si>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</si>
  <si>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</si>
  <si>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</si>
  <si>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</si>
  <si>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</si>
  <si>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</si>
  <si>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</si>
  <si>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</si>
  <si>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</si>
  <si>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</si>
  <si>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</si>
  <si>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</si>
  <si>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</si>
  <si>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</si>
  <si>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</si>
  <si>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</si>
  <si>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</si>
  <si>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</si>
  <si>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</si>
  <si>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</si>
  <si>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</si>
  <si>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</si>
  <si>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</si>
  <si>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</si>
  <si>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</si>
  <si>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</si>
  <si>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</si>
  <si>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</si>
  <si>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</si>
  <si>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</si>
  <si>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</si>
  <si>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</si>
  <si>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</si>
  <si>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</si>
  <si>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</si>
  <si>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</si>
  <si>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</si>
  <si>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</si>
  <si>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</si>
  <si>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</si>
  <si>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</si>
  <si>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</si>
  <si>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</si>
  <si>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</si>
  <si>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</si>
  <si>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</si>
  <si>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</si>
  <si>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</si>
  <si>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</si>
  <si>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</si>
  <si>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</si>
  <si>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</si>
  <si>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</si>
  <si>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</si>
  <si>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</si>
  <si>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</si>
  <si>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</si>
  <si>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</si>
  <si>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</si>
  <si>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</si>
  <si>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</si>
  <si>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</si>
  <si>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</si>
  <si>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</si>
  <si>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</si>
  <si>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</si>
  <si>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</si>
  <si>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</si>
  <si>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</si>
  <si>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</si>
  <si>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</si>
  <si>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</si>
  <si>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</si>
  <si>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</si>
  <si>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</si>
  <si>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</si>
  <si>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</si>
  <si>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</si>
  <si>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</si>
  <si>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</si>
  <si>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</si>
  <si>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</si>
  <si>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</si>
  <si>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</si>
  <si>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</si>
  <si>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</si>
  <si>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</si>
  <si>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</si>
  <si>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</si>
  <si>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</si>
  <si>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</si>
  <si>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</si>
  <si>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</si>
  <si>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</si>
  <si>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</si>
  <si>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</si>
  <si>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</si>
  <si>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</si>
  <si>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</si>
  <si>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</si>
  <si>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</si>
  <si>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</si>
  <si>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</si>
  <si>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</si>
  <si>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</si>
  <si>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</si>
  <si>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</si>
  <si>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</si>
  <si>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</si>
  <si>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</si>
  <si>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</si>
  <si>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</si>
  <si>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GASTOS FINANCIEROS</t>
  </si>
  <si>
    <t>CESANTIAS FNA</t>
  </si>
  <si>
    <t>TOTAL EJECUTADO</t>
  </si>
  <si>
    <t>saldos</t>
  </si>
  <si>
    <t xml:space="preserve">ANTEPROYECTO PRESUPUESTO DE GASTOS DE FUNCIONAMIENTO </t>
  </si>
  <si>
    <t>CODIGO PRESUPUESTAL</t>
  </si>
  <si>
    <t>VALOR</t>
  </si>
  <si>
    <t>PRESUPUESTO DE GASTOS</t>
  </si>
  <si>
    <t>EJECUCION PRESUPUESTAL  DE  EGRESOS</t>
  </si>
  <si>
    <t>CODIG</t>
  </si>
  <si>
    <t>APROPIACIÒN</t>
  </si>
  <si>
    <t>REDUCCION</t>
  </si>
  <si>
    <t>ADICION</t>
  </si>
  <si>
    <t>CONTRA</t>
  </si>
  <si>
    <t>TOTAL</t>
  </si>
  <si>
    <t>EJECUCIÒN</t>
  </si>
  <si>
    <t>EJECUCION</t>
  </si>
  <si>
    <t>%</t>
  </si>
  <si>
    <t>SALDO</t>
  </si>
  <si>
    <t xml:space="preserve">MESES  ANTER. </t>
  </si>
  <si>
    <t>MES</t>
  </si>
  <si>
    <t>EJECUTADO</t>
  </si>
  <si>
    <t>DISPONIBLE</t>
  </si>
  <si>
    <t>TOTALES</t>
  </si>
  <si>
    <t>RESPONSABLE</t>
  </si>
  <si>
    <t>NOHEMILCE QUINTERO CETINA - DIRECTORA ADMINISTRATIVA Y FINANCIERA</t>
  </si>
  <si>
    <t>VIGENCIA 2020</t>
  </si>
  <si>
    <t>PROGRAMA ANUAL MENSUALIZADO DE CAJA -INGRESOS AÑO 2020</t>
  </si>
  <si>
    <t xml:space="preserve">                                           PROGRAMA ANUAL MENSUALIZADO DE CAJA -EGRESOS AÑO 2020</t>
  </si>
  <si>
    <t>COLOMBIA TELECOMUNICACIO SA</t>
  </si>
  <si>
    <t>TRASALDO PRESUPUESTAL RES 3 -2020</t>
  </si>
  <si>
    <t>CREDITO PRESUPUESTAL RES 3 -2020</t>
  </si>
  <si>
    <t>AMBIENTTAR SA</t>
  </si>
  <si>
    <t>EMPOAGUAS</t>
  </si>
  <si>
    <t>TRASLADO RES 04-2020</t>
  </si>
  <si>
    <t>MARIA ALEJANDRA LOPEZ MANIOS</t>
  </si>
  <si>
    <t>CREDITO RES 04-2020</t>
  </si>
  <si>
    <t>CREDITO RES 0-2020</t>
  </si>
  <si>
    <t>CERTICAMARA</t>
  </si>
  <si>
    <t>APERTURA CAJA MENOR</t>
  </si>
  <si>
    <t>04-02-2020</t>
  </si>
  <si>
    <t>CONTRATO 003-2020 -INFORME MEDIO AMBIENTE</t>
  </si>
  <si>
    <t>04-02-2019</t>
  </si>
  <si>
    <t>CSINET SAS</t>
  </si>
  <si>
    <t>JAIME LONDOÑO FLOREZ</t>
  </si>
  <si>
    <t xml:space="preserve">TOTAL </t>
  </si>
  <si>
    <t>JUAN PABLO RAMIREZ PALACIO LIQ DEFININITIVA</t>
  </si>
  <si>
    <t>CESANTIAS FNA 2019</t>
  </si>
  <si>
    <t>CONTRATO 004-2020- ASESOR EXTERNO</t>
  </si>
  <si>
    <t>CONTRATO 01-2020</t>
  </si>
  <si>
    <t>VIATICOS</t>
  </si>
  <si>
    <t>TRANPORTE</t>
  </si>
  <si>
    <t>EDGAR PINZON CORZO</t>
  </si>
  <si>
    <t>YIRLEY OTALORA GALLO</t>
  </si>
  <si>
    <t>ENERO DE 2020</t>
  </si>
  <si>
    <t>VACACIONES</t>
  </si>
  <si>
    <t>BER</t>
  </si>
  <si>
    <t>EDWIN YESID BORERO BRAGA</t>
  </si>
  <si>
    <t>EDILBERTO GIRALDO JIMENEZ</t>
  </si>
  <si>
    <t>YULY ANDREA SERNA DIEZ</t>
  </si>
  <si>
    <t>FEBRERO DE 2020</t>
  </si>
  <si>
    <t>EJECUCIÓN</t>
  </si>
  <si>
    <t>TRASALDO PRESUPUESTAL RES 10 -2020</t>
  </si>
  <si>
    <t>CREDITO RES 10-2020</t>
  </si>
  <si>
    <t>REEMBOLSO CAJA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</si>
</sst>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[$-409]d\-mmm\-yy;@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4"/>
      <color theme="0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165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571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4" xfId="4" applyNumberFormat="1" applyFont="1" applyFill="1" applyBorder="1"/>
    <xf numFmtId="167" fontId="8" fillId="2" borderId="1" xfId="2" applyNumberFormat="1" applyFont="1" applyFill="1" applyBorder="1"/>
    <xf numFmtId="167" fontId="9" fillId="2" borderId="1" xfId="2" applyNumberFormat="1" applyFont="1" applyFill="1" applyBorder="1"/>
    <xf numFmtId="167" fontId="8" fillId="2" borderId="16" xfId="2" applyNumberFormat="1" applyFont="1" applyFill="1" applyBorder="1"/>
    <xf numFmtId="4" fontId="2" fillId="0" borderId="1" xfId="5" applyNumberFormat="1" applyFont="1" applyBorder="1" applyAlignment="1">
      <alignment horizontal="right"/>
    </xf>
    <xf numFmtId="3" fontId="15" fillId="9" borderId="2" xfId="5" applyNumberFormat="1" applyFont="1" applyFill="1" applyBorder="1" applyAlignment="1">
      <alignment horizontal="right" vertical="center"/>
    </xf>
    <xf numFmtId="3" fontId="2" fillId="10" borderId="1" xfId="5" applyNumberFormat="1" applyFont="1" applyFill="1" applyBorder="1" applyAlignment="1">
      <alignment horizontal="right" vertical="center"/>
    </xf>
    <xf numFmtId="3" fontId="2" fillId="5" borderId="1" xfId="5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18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18" xfId="5" applyFont="1" applyBorder="1"/>
    <xf numFmtId="3" fontId="2" fillId="0" borderId="0" xfId="5" applyNumberFormat="1" applyFont="1" applyBorder="1"/>
    <xf numFmtId="3" fontId="2" fillId="0" borderId="18" xfId="5" applyNumberFormat="1" applyFont="1" applyBorder="1"/>
    <xf numFmtId="3" fontId="2" fillId="0" borderId="19" xfId="5" applyNumberFormat="1" applyFont="1" applyBorder="1"/>
    <xf numFmtId="3" fontId="2" fillId="0" borderId="20" xfId="5" applyNumberFormat="1" applyFont="1" applyBorder="1"/>
    <xf numFmtId="3" fontId="2" fillId="0" borderId="1" xfId="5" applyNumberFormat="1" applyFont="1" applyBorder="1"/>
    <xf numFmtId="3" fontId="2" fillId="0" borderId="15" xfId="5" applyNumberFormat="1" applyFont="1" applyBorder="1"/>
    <xf numFmtId="4" fontId="4" fillId="0" borderId="4" xfId="5" applyNumberFormat="1" applyFont="1" applyBorder="1"/>
    <xf numFmtId="4" fontId="2" fillId="0" borderId="1" xfId="5" applyNumberFormat="1" applyFont="1" applyBorder="1"/>
    <xf numFmtId="4" fontId="2" fillId="0" borderId="15" xfId="5" applyNumberFormat="1" applyFont="1" applyBorder="1"/>
    <xf numFmtId="3" fontId="2" fillId="0" borderId="0" xfId="5" applyNumberFormat="1" applyFont="1"/>
    <xf numFmtId="3" fontId="4" fillId="0" borderId="4" xfId="5" applyNumberFormat="1" applyFont="1" applyBorder="1"/>
    <xf numFmtId="0" fontId="4" fillId="0" borderId="0" xfId="5" applyFont="1" applyBorder="1"/>
    <xf numFmtId="0" fontId="2" fillId="0" borderId="10" xfId="5" applyFont="1" applyBorder="1"/>
    <xf numFmtId="3" fontId="4" fillId="0" borderId="11" xfId="5" applyNumberFormat="1" applyFont="1" applyBorder="1"/>
    <xf numFmtId="3" fontId="2" fillId="0" borderId="10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18" xfId="5" applyNumberFormat="1" applyFont="1" applyBorder="1" applyAlignment="1">
      <alignment horizontal="centerContinuous"/>
    </xf>
    <xf numFmtId="3" fontId="4" fillId="0" borderId="19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7" fontId="2" fillId="5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8" fillId="2" borderId="1" xfId="6" applyNumberFormat="1" applyFont="1" applyFill="1" applyBorder="1" applyAlignment="1">
      <alignment horizontal="right" vertical="center"/>
    </xf>
    <xf numFmtId="3" fontId="2" fillId="0" borderId="15" xfId="5" applyNumberFormat="1" applyFont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3" fontId="15" fillId="9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9" xfId="5" applyFont="1" applyBorder="1"/>
    <xf numFmtId="0" fontId="2" fillId="0" borderId="0" xfId="5" applyFont="1" applyBorder="1" applyAlignment="1"/>
    <xf numFmtId="0" fontId="2" fillId="0" borderId="11" xfId="5" applyFont="1" applyBorder="1"/>
    <xf numFmtId="0" fontId="2" fillId="0" borderId="11" xfId="5" applyFont="1" applyBorder="1" applyAlignment="1"/>
    <xf numFmtId="0" fontId="2" fillId="0" borderId="11" xfId="5" applyFont="1" applyBorder="1" applyAlignment="1">
      <alignment horizontal="center"/>
    </xf>
    <xf numFmtId="0" fontId="2" fillId="0" borderId="12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7" borderId="21" xfId="5" applyFont="1" applyFill="1" applyBorder="1"/>
    <xf numFmtId="3" fontId="4" fillId="7" borderId="22" xfId="5" applyNumberFormat="1" applyFont="1" applyFill="1" applyBorder="1" applyAlignment="1">
      <alignment horizontal="right" vertical="center"/>
    </xf>
    <xf numFmtId="3" fontId="16" fillId="7" borderId="2" xfId="5" applyNumberFormat="1" applyFont="1" applyFill="1" applyBorder="1" applyAlignment="1">
      <alignment horizontal="right" vertical="center"/>
    </xf>
    <xf numFmtId="3" fontId="4" fillId="7" borderId="1" xfId="5" applyNumberFormat="1" applyFont="1" applyFill="1" applyBorder="1" applyAlignment="1">
      <alignment horizontal="right" vertical="center"/>
    </xf>
    <xf numFmtId="3" fontId="17" fillId="7" borderId="1" xfId="5" applyNumberFormat="1" applyFont="1" applyFill="1" applyBorder="1" applyAlignment="1">
      <alignment horizontal="right" vertical="center"/>
    </xf>
    <xf numFmtId="0" fontId="4" fillId="7" borderId="20" xfId="5" applyFont="1" applyFill="1" applyBorder="1"/>
    <xf numFmtId="3" fontId="4" fillId="7" borderId="15" xfId="5" applyNumberFormat="1" applyFont="1" applyFill="1" applyBorder="1" applyAlignment="1">
      <alignment horizontal="right" vertical="center"/>
    </xf>
    <xf numFmtId="0" fontId="4" fillId="7" borderId="6" xfId="5" applyFont="1" applyFill="1" applyBorder="1" applyAlignment="1">
      <alignment horizontal="center"/>
    </xf>
    <xf numFmtId="3" fontId="4" fillId="7" borderId="6" xfId="5" applyNumberFormat="1" applyFont="1" applyFill="1" applyBorder="1" applyAlignment="1">
      <alignment horizontal="center"/>
    </xf>
    <xf numFmtId="3" fontId="4" fillId="7" borderId="9" xfId="5" applyNumberFormat="1" applyFont="1" applyFill="1" applyBorder="1" applyAlignment="1">
      <alignment horizontal="center"/>
    </xf>
    <xf numFmtId="3" fontId="4" fillId="7" borderId="7" xfId="5" applyNumberFormat="1" applyFont="1" applyFill="1" applyBorder="1" applyAlignment="1">
      <alignment horizontal="center"/>
    </xf>
    <xf numFmtId="3" fontId="4" fillId="7" borderId="8" xfId="5" applyNumberFormat="1" applyFont="1" applyFill="1" applyBorder="1" applyAlignment="1">
      <alignment horizontal="center"/>
    </xf>
    <xf numFmtId="0" fontId="2" fillId="7" borderId="10" xfId="5" applyFont="1" applyFill="1" applyBorder="1"/>
    <xf numFmtId="3" fontId="4" fillId="7" borderId="10" xfId="5" applyNumberFormat="1" applyFont="1" applyFill="1" applyBorder="1" applyAlignment="1">
      <alignment horizontal="center"/>
    </xf>
    <xf numFmtId="3" fontId="4" fillId="7" borderId="13" xfId="5" applyNumberFormat="1" applyFont="1" applyFill="1" applyBorder="1" applyAlignment="1">
      <alignment horizontal="center"/>
    </xf>
    <xf numFmtId="3" fontId="2" fillId="7" borderId="11" xfId="5" applyNumberFormat="1" applyFont="1" applyFill="1" applyBorder="1"/>
    <xf numFmtId="3" fontId="2" fillId="7" borderId="13" xfId="5" applyNumberFormat="1" applyFont="1" applyFill="1" applyBorder="1"/>
    <xf numFmtId="3" fontId="4" fillId="7" borderId="11" xfId="5" applyNumberFormat="1" applyFont="1" applyFill="1" applyBorder="1" applyAlignment="1">
      <alignment horizontal="center"/>
    </xf>
    <xf numFmtId="3" fontId="2" fillId="7" borderId="12" xfId="5" applyNumberFormat="1" applyFont="1" applyFill="1" applyBorder="1"/>
    <xf numFmtId="0" fontId="4" fillId="11" borderId="6" xfId="5" applyFont="1" applyFill="1" applyBorder="1" applyAlignment="1">
      <alignment horizontal="center"/>
    </xf>
    <xf numFmtId="0" fontId="4" fillId="11" borderId="9" xfId="5" applyFont="1" applyFill="1" applyBorder="1" applyAlignment="1">
      <alignment horizontal="center"/>
    </xf>
    <xf numFmtId="0" fontId="4" fillId="11" borderId="7" xfId="5" applyFont="1" applyFill="1" applyBorder="1" applyAlignment="1">
      <alignment horizontal="center"/>
    </xf>
    <xf numFmtId="0" fontId="2" fillId="11" borderId="10" xfId="5" applyFont="1" applyFill="1" applyBorder="1"/>
    <xf numFmtId="0" fontId="4" fillId="11" borderId="10" xfId="5" applyFont="1" applyFill="1" applyBorder="1" applyAlignment="1">
      <alignment horizontal="center"/>
    </xf>
    <xf numFmtId="0" fontId="4" fillId="11" borderId="13" xfId="5" applyFont="1" applyFill="1" applyBorder="1" applyAlignment="1">
      <alignment horizontal="center"/>
    </xf>
    <xf numFmtId="0" fontId="4" fillId="11" borderId="11" xfId="5" applyFont="1" applyFill="1" applyBorder="1"/>
    <xf numFmtId="0" fontId="4" fillId="11" borderId="11" xfId="5" applyFont="1" applyFill="1" applyBorder="1" applyAlignment="1">
      <alignment horizontal="center"/>
    </xf>
    <xf numFmtId="0" fontId="2" fillId="11" borderId="13" xfId="5" applyFont="1" applyFill="1" applyBorder="1"/>
    <xf numFmtId="0" fontId="2" fillId="11" borderId="11" xfId="5" applyFont="1" applyFill="1" applyBorder="1"/>
    <xf numFmtId="0" fontId="4" fillId="11" borderId="20" xfId="5" applyFont="1" applyFill="1" applyBorder="1"/>
    <xf numFmtId="4" fontId="4" fillId="11" borderId="4" xfId="5" applyNumberFormat="1" applyFont="1" applyFill="1" applyBorder="1"/>
    <xf numFmtId="3" fontId="2" fillId="11" borderId="20" xfId="5" applyNumberFormat="1" applyFont="1" applyFill="1" applyBorder="1"/>
    <xf numFmtId="3" fontId="2" fillId="11" borderId="1" xfId="5" applyNumberFormat="1" applyFont="1" applyFill="1" applyBorder="1"/>
    <xf numFmtId="4" fontId="2" fillId="11" borderId="1" xfId="5" applyNumberFormat="1" applyFont="1" applyFill="1" applyBorder="1"/>
    <xf numFmtId="4" fontId="2" fillId="11" borderId="15" xfId="5" applyNumberFormat="1" applyFont="1" applyFill="1" applyBorder="1"/>
    <xf numFmtId="3" fontId="4" fillId="11" borderId="1" xfId="5" applyNumberFormat="1" applyFont="1" applyFill="1" applyBorder="1"/>
    <xf numFmtId="4" fontId="4" fillId="11" borderId="1" xfId="5" applyNumberFormat="1" applyFont="1" applyFill="1" applyBorder="1"/>
    <xf numFmtId="4" fontId="4" fillId="11" borderId="15" xfId="5" applyNumberFormat="1" applyFont="1" applyFill="1" applyBorder="1"/>
    <xf numFmtId="0" fontId="2" fillId="3" borderId="20" xfId="5" applyFont="1" applyFill="1" applyBorder="1"/>
    <xf numFmtId="0" fontId="2" fillId="0" borderId="20" xfId="1" applyFont="1" applyBorder="1" applyAlignment="1">
      <alignment horizontal="left"/>
    </xf>
    <xf numFmtId="0" fontId="4" fillId="4" borderId="20" xfId="1" applyFont="1" applyFill="1" applyBorder="1" applyAlignment="1">
      <alignment vertical="center"/>
    </xf>
    <xf numFmtId="41" fontId="15" fillId="0" borderId="15" xfId="11" applyFont="1" applyBorder="1"/>
    <xf numFmtId="3" fontId="4" fillId="4" borderId="20" xfId="1" applyNumberFormat="1" applyFont="1" applyFill="1" applyBorder="1" applyAlignment="1">
      <alignment vertical="center"/>
    </xf>
    <xf numFmtId="41" fontId="4" fillId="4" borderId="20" xfId="11" applyFont="1" applyFill="1" applyBorder="1" applyAlignment="1">
      <alignment vertical="center"/>
    </xf>
    <xf numFmtId="0" fontId="2" fillId="0" borderId="23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8" fillId="2" borderId="1" xfId="11" applyFont="1" applyFill="1" applyBorder="1" applyAlignment="1">
      <alignment horizontal="right" vertical="center"/>
    </xf>
    <xf numFmtId="41" fontId="4" fillId="7" borderId="21" xfId="11" applyFont="1" applyFill="1" applyBorder="1"/>
    <xf numFmtId="0" fontId="2" fillId="0" borderId="0" xfId="5" applyFont="1" applyAlignment="1">
      <alignment horizontal="left"/>
    </xf>
    <xf numFmtId="0" fontId="2" fillId="11" borderId="0" xfId="5" applyFont="1" applyFill="1" applyAlignment="1">
      <alignment horizontal="left"/>
    </xf>
    <xf numFmtId="0" fontId="2" fillId="7" borderId="0" xfId="5" applyFont="1" applyFill="1" applyAlignment="1">
      <alignment horizontal="left"/>
    </xf>
    <xf numFmtId="0" fontId="4" fillId="7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3" fontId="2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3" fontId="4" fillId="12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15" fillId="0" borderId="1" xfId="11" applyFont="1" applyBorder="1"/>
    <xf numFmtId="3" fontId="15" fillId="9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 applyAlignment="1">
      <alignment horizontal="left"/>
    </xf>
    <xf numFmtId="41" fontId="16" fillId="12" borderId="1" xfId="11" applyFont="1" applyFill="1" applyBorder="1"/>
    <xf numFmtId="3" fontId="16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41" fontId="15" fillId="0" borderId="1" xfId="11" applyFont="1" applyFill="1" applyBorder="1"/>
    <xf numFmtId="3" fontId="15" fillId="0" borderId="1" xfId="5" applyNumberFormat="1" applyFont="1" applyFill="1" applyBorder="1" applyAlignment="1">
      <alignment horizontal="right" vertical="center"/>
    </xf>
    <xf numFmtId="0" fontId="2" fillId="12" borderId="1" xfId="1" applyFont="1" applyFill="1" applyBorder="1" applyAlignment="1">
      <alignment horizontal="left"/>
    </xf>
    <xf numFmtId="41" fontId="15" fillId="12" borderId="1" xfId="11" applyFont="1" applyFill="1" applyBorder="1"/>
    <xf numFmtId="3" fontId="15" fillId="12" borderId="1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6" fillId="12" borderId="1" xfId="1" applyFont="1" applyFill="1" applyBorder="1" applyAlignment="1">
      <alignment horizontal="left"/>
    </xf>
    <xf numFmtId="41" fontId="20" fillId="12" borderId="1" xfId="11" applyFont="1" applyFill="1" applyBorder="1"/>
    <xf numFmtId="3" fontId="20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/>
    <xf numFmtId="0" fontId="10" fillId="0" borderId="0" xfId="5" applyFont="1"/>
    <xf numFmtId="0" fontId="13" fillId="11" borderId="1" xfId="1" applyFont="1" applyFill="1" applyBorder="1" applyAlignment="1">
      <alignment horizontal="left" vertical="center"/>
    </xf>
    <xf numFmtId="41" fontId="13" fillId="11" borderId="1" xfId="11" applyFont="1" applyFill="1" applyBorder="1"/>
    <xf numFmtId="3" fontId="6" fillId="12" borderId="1" xfId="1" applyNumberFormat="1" applyFont="1" applyFill="1" applyBorder="1" applyAlignment="1">
      <alignment horizontal="right"/>
    </xf>
    <xf numFmtId="3" fontId="13" fillId="11" borderId="1" xfId="5" applyNumberFormat="1" applyFont="1" applyFill="1" applyBorder="1" applyAlignment="1">
      <alignment horizontal="right" vertical="center"/>
    </xf>
    <xf numFmtId="0" fontId="4" fillId="13" borderId="5" xfId="5" applyFont="1" applyFill="1" applyBorder="1" applyAlignment="1">
      <alignment horizontal="left" wrapText="1"/>
    </xf>
    <xf numFmtId="3" fontId="4" fillId="13" borderId="5" xfId="5" applyNumberFormat="1" applyFont="1" applyFill="1" applyBorder="1" applyAlignment="1">
      <alignment horizontal="center" wrapText="1"/>
    </xf>
    <xf numFmtId="0" fontId="12" fillId="8" borderId="25" xfId="5" applyFont="1" applyFill="1" applyBorder="1" applyAlignment="1">
      <alignment horizontal="left" wrapText="1"/>
    </xf>
    <xf numFmtId="0" fontId="12" fillId="8" borderId="25" xfId="5" applyFont="1" applyFill="1" applyBorder="1" applyAlignment="1">
      <alignment horizontal="center" wrapText="1"/>
    </xf>
    <xf numFmtId="3" fontId="12" fillId="8" borderId="25" xfId="5" applyNumberFormat="1" applyFont="1" applyFill="1" applyBorder="1" applyAlignment="1">
      <alignment horizontal="center" wrapText="1"/>
    </xf>
    <xf numFmtId="0" fontId="13" fillId="13" borderId="1" xfId="5" applyFont="1" applyFill="1" applyBorder="1" applyAlignment="1">
      <alignment horizontal="left"/>
    </xf>
    <xf numFmtId="3" fontId="13" fillId="13" borderId="1" xfId="5" applyNumberFormat="1" applyFont="1" applyFill="1" applyBorder="1" applyAlignment="1">
      <alignment horizontal="right" vertical="center"/>
    </xf>
    <xf numFmtId="3" fontId="13" fillId="11" borderId="1" xfId="1" applyNumberFormat="1" applyFont="1" applyFill="1" applyBorder="1" applyAlignment="1">
      <alignment vertical="center"/>
    </xf>
    <xf numFmtId="0" fontId="12" fillId="8" borderId="24" xfId="1" applyFont="1" applyFill="1" applyBorder="1" applyAlignment="1">
      <alignment vertical="center"/>
    </xf>
    <xf numFmtId="3" fontId="20" fillId="12" borderId="1" xfId="1" applyNumberFormat="1" applyFont="1" applyFill="1" applyBorder="1" applyAlignment="1">
      <alignment horizontal="right"/>
    </xf>
    <xf numFmtId="0" fontId="7" fillId="12" borderId="1" xfId="1" applyFont="1" applyFill="1" applyBorder="1" applyAlignment="1">
      <alignment horizontal="left"/>
    </xf>
    <xf numFmtId="41" fontId="21" fillId="12" borderId="1" xfId="11" applyFont="1" applyFill="1" applyBorder="1"/>
    <xf numFmtId="3" fontId="21" fillId="12" borderId="1" xfId="5" applyNumberFormat="1" applyFont="1" applyFill="1" applyBorder="1" applyAlignment="1">
      <alignment horizontal="right" vertical="center"/>
    </xf>
    <xf numFmtId="3" fontId="7" fillId="12" borderId="1" xfId="5" applyNumberFormat="1" applyFont="1" applyFill="1" applyBorder="1" applyAlignment="1">
      <alignment horizontal="right" vertical="center"/>
    </xf>
    <xf numFmtId="3" fontId="13" fillId="11" borderId="1" xfId="5" applyNumberFormat="1" applyFont="1" applyFill="1" applyBorder="1"/>
    <xf numFmtId="0" fontId="6" fillId="11" borderId="1" xfId="1" applyFont="1" applyFill="1" applyBorder="1" applyAlignment="1">
      <alignment horizontal="left" vertical="center"/>
    </xf>
    <xf numFmtId="0" fontId="6" fillId="11" borderId="1" xfId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/>
    </xf>
    <xf numFmtId="41" fontId="16" fillId="0" borderId="1" xfId="11" applyFont="1" applyBorder="1"/>
    <xf numFmtId="3" fontId="16" fillId="9" borderId="1" xfId="5" applyNumberFormat="1" applyFont="1" applyFill="1" applyBorder="1" applyAlignment="1">
      <alignment horizontal="right" vertical="center"/>
    </xf>
    <xf numFmtId="3" fontId="4" fillId="10" borderId="1" xfId="1" applyNumberFormat="1" applyFont="1" applyFill="1" applyBorder="1" applyAlignment="1">
      <alignment horizontal="right"/>
    </xf>
    <xf numFmtId="0" fontId="4" fillId="0" borderId="0" xfId="5" applyFont="1"/>
    <xf numFmtId="3" fontId="4" fillId="5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13" fillId="11" borderId="1" xfId="1" applyFont="1" applyFill="1" applyBorder="1" applyAlignment="1">
      <alignment horizontal="left" vertical="center" wrapText="1"/>
    </xf>
    <xf numFmtId="41" fontId="13" fillId="11" borderId="1" xfId="1" applyNumberFormat="1" applyFont="1" applyFill="1" applyBorder="1" applyAlignment="1">
      <alignment vertical="center" wrapText="1"/>
    </xf>
    <xf numFmtId="0" fontId="2" fillId="0" borderId="0" xfId="5" applyFont="1" applyAlignment="1">
      <alignment wrapText="1"/>
    </xf>
    <xf numFmtId="0" fontId="7" fillId="12" borderId="1" xfId="1" applyFont="1" applyFill="1" applyBorder="1" applyAlignment="1">
      <alignment horizontal="left" vertical="center"/>
    </xf>
    <xf numFmtId="0" fontId="2" fillId="0" borderId="16" xfId="1" applyFont="1" applyBorder="1" applyAlignment="1">
      <alignment horizontal="left"/>
    </xf>
    <xf numFmtId="3" fontId="2" fillId="0" borderId="16" xfId="5" applyNumberFormat="1" applyFont="1" applyBorder="1" applyAlignment="1">
      <alignment horizontal="right" vertical="center"/>
    </xf>
    <xf numFmtId="3" fontId="15" fillId="9" borderId="16" xfId="5" applyNumberFormat="1" applyFont="1" applyFill="1" applyBorder="1" applyAlignment="1">
      <alignment horizontal="right" vertical="center"/>
    </xf>
    <xf numFmtId="3" fontId="2" fillId="10" borderId="16" xfId="5" applyNumberFormat="1" applyFont="1" applyFill="1" applyBorder="1" applyAlignment="1">
      <alignment horizontal="right" vertical="center"/>
    </xf>
    <xf numFmtId="3" fontId="2" fillId="5" borderId="16" xfId="5" applyNumberFormat="1" applyFont="1" applyFill="1" applyBorder="1" applyAlignment="1">
      <alignment horizontal="right" vertical="center"/>
    </xf>
    <xf numFmtId="41" fontId="2" fillId="0" borderId="16" xfId="11" applyFont="1" applyBorder="1" applyAlignment="1">
      <alignment horizontal="right" vertical="center"/>
    </xf>
    <xf numFmtId="41" fontId="6" fillId="12" borderId="1" xfId="11" applyFont="1" applyFill="1" applyBorder="1" applyAlignment="1">
      <alignment horizontal="right" vertical="center"/>
    </xf>
    <xf numFmtId="41" fontId="2" fillId="0" borderId="0" xfId="5" applyNumberFormat="1" applyFont="1"/>
    <xf numFmtId="3" fontId="3" fillId="0" borderId="16" xfId="5" applyNumberFormat="1" applyFont="1" applyBorder="1" applyAlignment="1">
      <alignment horizontal="right" vertical="center"/>
    </xf>
    <xf numFmtId="3" fontId="22" fillId="9" borderId="16" xfId="5" applyNumberFormat="1" applyFont="1" applyFill="1" applyBorder="1" applyAlignment="1">
      <alignment horizontal="right" vertical="center"/>
    </xf>
    <xf numFmtId="3" fontId="3" fillId="10" borderId="16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41" fontId="3" fillId="0" borderId="16" xfId="11" applyFont="1" applyBorder="1" applyAlignment="1">
      <alignment horizontal="right" vertical="center"/>
    </xf>
    <xf numFmtId="41" fontId="11" fillId="8" borderId="24" xfId="11" applyFont="1" applyFill="1" applyBorder="1" applyAlignment="1">
      <alignment vertical="center"/>
    </xf>
    <xf numFmtId="41" fontId="2" fillId="0" borderId="0" xfId="11" applyFont="1"/>
    <xf numFmtId="168" fontId="12" fillId="8" borderId="21" xfId="5" applyNumberFormat="1" applyFont="1" applyFill="1" applyBorder="1" applyAlignment="1">
      <alignment wrapText="1"/>
    </xf>
    <xf numFmtId="168" fontId="4" fillId="13" borderId="26" xfId="5" applyNumberFormat="1" applyFont="1" applyFill="1" applyBorder="1" applyAlignment="1">
      <alignment wrapText="1"/>
    </xf>
    <xf numFmtId="168" fontId="13" fillId="11" borderId="20" xfId="1" applyNumberFormat="1" applyFont="1" applyFill="1" applyBorder="1" applyAlignment="1">
      <alignment horizontal="left" vertical="center"/>
    </xf>
    <xf numFmtId="168" fontId="6" fillId="12" borderId="20" xfId="5" applyNumberFormat="1" applyFont="1" applyFill="1" applyBorder="1"/>
    <xf numFmtId="168" fontId="2" fillId="0" borderId="1" xfId="5" applyNumberFormat="1" applyFont="1" applyBorder="1"/>
    <xf numFmtId="168" fontId="2" fillId="0" borderId="20" xfId="5" applyNumberFormat="1" applyFont="1" applyBorder="1"/>
    <xf numFmtId="168" fontId="4" fillId="12" borderId="20" xfId="5" applyNumberFormat="1" applyFont="1" applyFill="1" applyBorder="1"/>
    <xf numFmtId="168" fontId="2" fillId="0" borderId="20" xfId="5" applyNumberFormat="1" applyFont="1" applyFill="1" applyBorder="1"/>
    <xf numFmtId="168" fontId="13" fillId="11" borderId="1" xfId="5" applyNumberFormat="1" applyFont="1" applyFill="1" applyBorder="1"/>
    <xf numFmtId="168" fontId="4" fillId="0" borderId="20" xfId="5" applyNumberFormat="1" applyFont="1" applyBorder="1"/>
    <xf numFmtId="168" fontId="2" fillId="12" borderId="20" xfId="5" applyNumberFormat="1" applyFont="1" applyFill="1" applyBorder="1"/>
    <xf numFmtId="168" fontId="13" fillId="13" borderId="20" xfId="5" applyNumberFormat="1" applyFont="1" applyFill="1" applyBorder="1"/>
    <xf numFmtId="168" fontId="3" fillId="11" borderId="20" xfId="5" applyNumberFormat="1" applyFont="1" applyFill="1" applyBorder="1"/>
    <xf numFmtId="168" fontId="2" fillId="0" borderId="0" xfId="5" applyNumberFormat="1" applyFont="1"/>
    <xf numFmtId="168" fontId="7" fillId="12" borderId="20" xfId="5" applyNumberFormat="1" applyFont="1" applyFill="1" applyBorder="1"/>
    <xf numFmtId="168" fontId="2" fillId="0" borderId="20" xfId="5" applyNumberFormat="1" applyFont="1" applyBorder="1" applyAlignment="1">
      <alignment horizontal="right"/>
    </xf>
    <xf numFmtId="168" fontId="13" fillId="11" borderId="20" xfId="5" applyNumberFormat="1" applyFont="1" applyFill="1" applyBorder="1" applyAlignment="1">
      <alignment wrapText="1"/>
    </xf>
    <xf numFmtId="168" fontId="6" fillId="11" borderId="20" xfId="5" applyNumberFormat="1" applyFont="1" applyFill="1" applyBorder="1"/>
    <xf numFmtId="168" fontId="2" fillId="0" borderId="27" xfId="5" applyNumberFormat="1" applyFont="1" applyBorder="1"/>
    <xf numFmtId="168" fontId="12" fillId="8" borderId="23" xfId="5" applyNumberFormat="1" applyFont="1" applyFill="1" applyBorder="1"/>
    <xf numFmtId="41" fontId="2" fillId="0" borderId="1" xfId="11" applyFont="1" applyBorder="1"/>
    <xf numFmtId="168" fontId="2" fillId="3" borderId="20" xfId="5" applyNumberFormat="1" applyFont="1" applyFill="1" applyBorder="1"/>
    <xf numFmtId="0" fontId="2" fillId="3" borderId="1" xfId="1" applyFont="1" applyFill="1" applyBorder="1" applyAlignment="1">
      <alignment horizontal="left"/>
    </xf>
    <xf numFmtId="0" fontId="2" fillId="9" borderId="1" xfId="5" applyFont="1" applyFill="1" applyBorder="1"/>
    <xf numFmtId="0" fontId="2" fillId="10" borderId="1" xfId="5" applyFont="1" applyFill="1" applyBorder="1"/>
    <xf numFmtId="3" fontId="12" fillId="8" borderId="28" xfId="5" applyNumberFormat="1" applyFont="1" applyFill="1" applyBorder="1" applyAlignment="1">
      <alignment wrapText="1"/>
    </xf>
    <xf numFmtId="3" fontId="4" fillId="13" borderId="3" xfId="5" applyNumberFormat="1" applyFont="1" applyFill="1" applyBorder="1" applyAlignment="1">
      <alignment horizontal="center" wrapText="1"/>
    </xf>
    <xf numFmtId="3" fontId="6" fillId="12" borderId="4" xfId="5" applyNumberFormat="1" applyFont="1" applyFill="1" applyBorder="1"/>
    <xf numFmtId="0" fontId="2" fillId="0" borderId="4" xfId="5" applyFont="1" applyBorder="1"/>
    <xf numFmtId="0" fontId="4" fillId="12" borderId="4" xfId="5" applyFont="1" applyFill="1" applyBorder="1"/>
    <xf numFmtId="0" fontId="2" fillId="0" borderId="4" xfId="5" applyFont="1" applyFill="1" applyBorder="1"/>
    <xf numFmtId="41" fontId="13" fillId="11" borderId="4" xfId="5" applyNumberFormat="1" applyFont="1" applyFill="1" applyBorder="1"/>
    <xf numFmtId="0" fontId="2" fillId="12" borderId="4" xfId="5" applyFont="1" applyFill="1" applyBorder="1"/>
    <xf numFmtId="3" fontId="13" fillId="11" borderId="4" xfId="5" applyNumberFormat="1" applyFont="1" applyFill="1" applyBorder="1"/>
    <xf numFmtId="3" fontId="7" fillId="12" borderId="4" xfId="5" applyNumberFormat="1" applyFont="1" applyFill="1" applyBorder="1"/>
    <xf numFmtId="0" fontId="6" fillId="12" borderId="4" xfId="5" applyFont="1" applyFill="1" applyBorder="1"/>
    <xf numFmtId="3" fontId="20" fillId="12" borderId="4" xfId="5" applyNumberFormat="1" applyFont="1" applyFill="1" applyBorder="1" applyAlignment="1">
      <alignment horizontal="right" vertical="center"/>
    </xf>
    <xf numFmtId="41" fontId="13" fillId="11" borderId="4" xfId="5" applyNumberFormat="1" applyFont="1" applyFill="1" applyBorder="1" applyAlignment="1">
      <alignment wrapText="1"/>
    </xf>
    <xf numFmtId="3" fontId="2" fillId="0" borderId="4" xfId="5" applyNumberFormat="1" applyFont="1" applyBorder="1"/>
    <xf numFmtId="41" fontId="6" fillId="12" borderId="4" xfId="5" applyNumberFormat="1" applyFont="1" applyFill="1" applyBorder="1"/>
    <xf numFmtId="0" fontId="6" fillId="11" borderId="4" xfId="5" applyFont="1" applyFill="1" applyBorder="1"/>
    <xf numFmtId="0" fontId="2" fillId="0" borderId="17" xfId="5" applyFont="1" applyBorder="1"/>
    <xf numFmtId="0" fontId="3" fillId="0" borderId="17" xfId="5" applyFont="1" applyBorder="1"/>
    <xf numFmtId="41" fontId="11" fillId="8" borderId="29" xfId="11" applyFont="1" applyFill="1" applyBorder="1"/>
    <xf numFmtId="0" fontId="4" fillId="0" borderId="1" xfId="5" applyFont="1" applyBorder="1" applyAlignment="1">
      <alignment wrapText="1"/>
    </xf>
    <xf numFmtId="3" fontId="4" fillId="14" borderId="1" xfId="5" applyNumberFormat="1" applyFont="1" applyFill="1" applyBorder="1"/>
    <xf numFmtId="3" fontId="6" fillId="14" borderId="1" xfId="5" applyNumberFormat="1" applyFont="1" applyFill="1" applyBorder="1"/>
    <xf numFmtId="0" fontId="10" fillId="3" borderId="1" xfId="5" applyFont="1" applyFill="1" applyBorder="1"/>
    <xf numFmtId="3" fontId="7" fillId="14" borderId="1" xfId="5" applyNumberFormat="1" applyFont="1" applyFill="1" applyBorder="1"/>
    <xf numFmtId="0" fontId="2" fillId="0" borderId="1" xfId="5" applyFont="1" applyBorder="1" applyAlignment="1">
      <alignment wrapText="1"/>
    </xf>
    <xf numFmtId="3" fontId="2" fillId="14" borderId="1" xfId="5" applyNumberFormat="1" applyFont="1" applyFill="1" applyBorder="1"/>
    <xf numFmtId="41" fontId="2" fillId="0" borderId="16" xfId="11" applyFont="1" applyBorder="1"/>
    <xf numFmtId="41" fontId="2" fillId="5" borderId="1" xfId="11" applyFont="1" applyFill="1" applyBorder="1"/>
    <xf numFmtId="168" fontId="2" fillId="3" borderId="1" xfId="5" applyNumberFormat="1" applyFont="1" applyFill="1" applyBorder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/>
    <xf numFmtId="41" fontId="15" fillId="9" borderId="2" xfId="11" applyFont="1" applyFill="1" applyBorder="1" applyAlignment="1">
      <alignment horizontal="right" vertical="center"/>
    </xf>
    <xf numFmtId="41" fontId="2" fillId="10" borderId="1" xfId="11" applyFont="1" applyFill="1" applyBorder="1" applyAlignment="1">
      <alignment horizontal="right" vertical="center"/>
    </xf>
    <xf numFmtId="41" fontId="2" fillId="5" borderId="1" xfId="11" applyFont="1" applyFill="1" applyBorder="1" applyAlignment="1">
      <alignment horizontal="right" vertical="center"/>
    </xf>
    <xf numFmtId="41" fontId="0" fillId="0" borderId="0" xfId="12" applyFont="1"/>
    <xf numFmtId="0" fontId="23" fillId="6" borderId="21" xfId="1" applyFont="1" applyFill="1" applyBorder="1" applyAlignment="1">
      <alignment vertical="center" wrapText="1"/>
    </xf>
    <xf numFmtId="0" fontId="23" fillId="6" borderId="25" xfId="1" applyFont="1" applyFill="1" applyBorder="1" applyAlignment="1">
      <alignment vertical="center"/>
    </xf>
    <xf numFmtId="0" fontId="23" fillId="6" borderId="22" xfId="1" applyFont="1" applyFill="1" applyBorder="1" applyAlignment="1">
      <alignment vertical="center"/>
    </xf>
    <xf numFmtId="0" fontId="23" fillId="15" borderId="26" xfId="1" applyFont="1" applyFill="1" applyBorder="1" applyAlignment="1">
      <alignment vertical="center" wrapText="1"/>
    </xf>
    <xf numFmtId="0" fontId="23" fillId="15" borderId="5" xfId="1" applyFont="1" applyFill="1" applyBorder="1" applyAlignment="1">
      <alignment vertical="center"/>
    </xf>
    <xf numFmtId="164" fontId="24" fillId="15" borderId="30" xfId="1" applyNumberFormat="1" applyFont="1" applyFill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7" fillId="0" borderId="1" xfId="1" applyFont="1" applyBorder="1"/>
    <xf numFmtId="41" fontId="0" fillId="0" borderId="15" xfId="12" applyFont="1" applyBorder="1"/>
    <xf numFmtId="0" fontId="6" fillId="4" borderId="20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4" fontId="6" fillId="4" borderId="15" xfId="13" applyFont="1" applyFill="1" applyBorder="1" applyAlignment="1">
      <alignment vertical="center"/>
    </xf>
    <xf numFmtId="0" fontId="5" fillId="0" borderId="20" xfId="1" applyFont="1" applyBorder="1" applyAlignment="1"/>
    <xf numFmtId="41" fontId="0" fillId="0" borderId="1" xfId="12" applyFont="1" applyBorder="1"/>
    <xf numFmtId="0" fontId="5" fillId="0" borderId="20" xfId="1" applyFont="1" applyBorder="1" applyAlignment="1">
      <alignment horizontal="left"/>
    </xf>
    <xf numFmtId="41" fontId="6" fillId="4" borderId="15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/>
    </xf>
    <xf numFmtId="41" fontId="6" fillId="4" borderId="15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41" fontId="7" fillId="4" borderId="15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41" fontId="7" fillId="4" borderId="15" xfId="1" applyNumberFormat="1" applyFont="1" applyFill="1" applyBorder="1" applyAlignment="1">
      <alignment horizontal="left" vertical="center"/>
    </xf>
    <xf numFmtId="0" fontId="5" fillId="0" borderId="20" xfId="1" applyFont="1" applyBorder="1" applyAlignment="1">
      <alignment vertical="center"/>
    </xf>
    <xf numFmtId="0" fontId="6" fillId="4" borderId="2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41" fontId="0" fillId="0" borderId="31" xfId="12" applyFont="1" applyBorder="1"/>
    <xf numFmtId="41" fontId="4" fillId="4" borderId="20" xfId="1" applyNumberFormat="1" applyFont="1" applyFill="1" applyBorder="1" applyAlignment="1">
      <alignment vertical="center"/>
    </xf>
    <xf numFmtId="41" fontId="15" fillId="3" borderId="1" xfId="11" applyFont="1" applyFill="1" applyBorder="1"/>
    <xf numFmtId="3" fontId="2" fillId="3" borderId="1" xfId="5" applyNumberFormat="1" applyFont="1" applyFill="1" applyBorder="1" applyAlignment="1">
      <alignment horizontal="right" vertical="center"/>
    </xf>
    <xf numFmtId="0" fontId="2" fillId="3" borderId="0" xfId="5" applyFont="1" applyFill="1"/>
    <xf numFmtId="41" fontId="15" fillId="3" borderId="0" xfId="11" applyFont="1" applyFill="1" applyBorder="1"/>
    <xf numFmtId="168" fontId="4" fillId="3" borderId="20" xfId="5" applyNumberFormat="1" applyFont="1" applyFill="1" applyBorder="1"/>
    <xf numFmtId="0" fontId="4" fillId="3" borderId="1" xfId="1" applyFont="1" applyFill="1" applyBorder="1" applyAlignment="1">
      <alignment horizontal="left"/>
    </xf>
    <xf numFmtId="41" fontId="2" fillId="3" borderId="0" xfId="11" applyFont="1" applyFill="1"/>
    <xf numFmtId="168" fontId="6" fillId="12" borderId="1" xfId="5" applyNumberFormat="1" applyFont="1" applyFill="1" applyBorder="1"/>
    <xf numFmtId="3" fontId="13" fillId="12" borderId="1" xfId="5" applyNumberFormat="1" applyFont="1" applyFill="1" applyBorder="1"/>
    <xf numFmtId="168" fontId="2" fillId="3" borderId="27" xfId="5" applyNumberFormat="1" applyFont="1" applyFill="1" applyBorder="1"/>
    <xf numFmtId="0" fontId="2" fillId="3" borderId="16" xfId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11" fillId="6" borderId="9" xfId="1" applyFont="1" applyFill="1" applyBorder="1" applyAlignment="1">
      <alignment horizontal="right"/>
    </xf>
    <xf numFmtId="0" fontId="11" fillId="6" borderId="8" xfId="1" applyFont="1" applyFill="1" applyBorder="1"/>
    <xf numFmtId="0" fontId="11" fillId="6" borderId="6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167" fontId="11" fillId="6" borderId="7" xfId="4" applyNumberFormat="1" applyFont="1" applyFill="1" applyBorder="1" applyAlignment="1">
      <alignment horizontal="center"/>
    </xf>
    <xf numFmtId="0" fontId="26" fillId="6" borderId="9" xfId="1" applyFont="1" applyFill="1" applyBorder="1" applyAlignment="1">
      <alignment horizontal="center"/>
    </xf>
    <xf numFmtId="0" fontId="11" fillId="6" borderId="32" xfId="1" applyFont="1" applyFill="1" applyBorder="1" applyAlignment="1">
      <alignment horizontal="right"/>
    </xf>
    <xf numFmtId="0" fontId="11" fillId="6" borderId="12" xfId="1" applyFont="1" applyFill="1" applyBorder="1" applyAlignment="1">
      <alignment horizontal="right"/>
    </xf>
    <xf numFmtId="0" fontId="11" fillId="6" borderId="10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12" xfId="1" applyFont="1" applyFill="1" applyBorder="1"/>
    <xf numFmtId="0" fontId="11" fillId="6" borderId="12" xfId="1" applyFont="1" applyFill="1" applyBorder="1" applyAlignment="1">
      <alignment horizontal="center"/>
    </xf>
    <xf numFmtId="167" fontId="11" fillId="6" borderId="11" xfId="4" applyNumberFormat="1" applyFont="1" applyFill="1" applyBorder="1" applyAlignment="1">
      <alignment horizontal="center"/>
    </xf>
    <xf numFmtId="0" fontId="26" fillId="6" borderId="13" xfId="1" applyFont="1" applyFill="1" applyBorder="1"/>
    <xf numFmtId="0" fontId="4" fillId="0" borderId="33" xfId="1" applyFont="1" applyBorder="1" applyAlignment="1">
      <alignment horizontal="right"/>
    </xf>
    <xf numFmtId="0" fontId="7" fillId="0" borderId="34" xfId="1" applyFont="1" applyBorder="1"/>
    <xf numFmtId="0" fontId="7" fillId="0" borderId="5" xfId="1" applyFont="1" applyBorder="1"/>
    <xf numFmtId="0" fontId="7" fillId="0" borderId="5" xfId="1" applyFont="1" applyFill="1" applyBorder="1"/>
    <xf numFmtId="4" fontId="7" fillId="0" borderId="5" xfId="1" applyNumberFormat="1" applyFont="1" applyBorder="1"/>
    <xf numFmtId="167" fontId="7" fillId="0" borderId="3" xfId="4" applyNumberFormat="1" applyFont="1" applyBorder="1"/>
    <xf numFmtId="0" fontId="7" fillId="0" borderId="3" xfId="1" applyFont="1" applyBorder="1"/>
    <xf numFmtId="0" fontId="2" fillId="0" borderId="32" xfId="1" applyBorder="1"/>
    <xf numFmtId="0" fontId="6" fillId="4" borderId="32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33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3" xfId="1" applyFont="1" applyBorder="1" applyAlignment="1">
      <alignment horizontal="right"/>
    </xf>
    <xf numFmtId="0" fontId="2" fillId="0" borderId="2" xfId="1" applyFont="1" applyBorder="1"/>
    <xf numFmtId="41" fontId="15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27" fillId="16" borderId="1" xfId="1" applyNumberFormat="1" applyFont="1" applyFill="1" applyBorder="1" applyAlignment="1">
      <alignment horizontal="right"/>
    </xf>
    <xf numFmtId="3" fontId="5" fillId="17" borderId="1" xfId="1" applyNumberFormat="1" applyFont="1" applyFill="1" applyBorder="1" applyAlignment="1">
      <alignment horizontal="right"/>
    </xf>
    <xf numFmtId="167" fontId="4" fillId="5" borderId="1" xfId="2" applyNumberFormat="1" applyFont="1" applyFill="1" applyBorder="1"/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33" xfId="1" applyNumberFormat="1" applyFont="1" applyBorder="1" applyAlignment="1">
      <alignment horizontal="center"/>
    </xf>
    <xf numFmtId="3" fontId="5" fillId="5" borderId="1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33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right"/>
    </xf>
    <xf numFmtId="3" fontId="7" fillId="17" borderId="1" xfId="1" applyNumberFormat="1" applyFont="1" applyFill="1" applyBorder="1" applyAlignment="1">
      <alignment horizontal="right"/>
    </xf>
    <xf numFmtId="0" fontId="5" fillId="0" borderId="32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167" fontId="2" fillId="0" borderId="0" xfId="1" applyNumberFormat="1"/>
    <xf numFmtId="3" fontId="7" fillId="0" borderId="2" xfId="1" applyNumberFormat="1" applyFont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167" fontId="10" fillId="0" borderId="0" xfId="1" applyNumberFormat="1" applyFont="1" applyAlignment="1">
      <alignment vertical="center"/>
    </xf>
    <xf numFmtId="0" fontId="5" fillId="0" borderId="33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35" xfId="1" applyFont="1" applyBorder="1" applyAlignment="1">
      <alignment horizontal="right"/>
    </xf>
    <xf numFmtId="0" fontId="2" fillId="0" borderId="36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3" fontId="27" fillId="16" borderId="16" xfId="1" applyNumberFormat="1" applyFont="1" applyFill="1" applyBorder="1" applyAlignment="1">
      <alignment horizontal="right"/>
    </xf>
    <xf numFmtId="3" fontId="5" fillId="17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0" fontId="11" fillId="6" borderId="35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3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9" fillId="0" borderId="0" xfId="1" applyNumberFormat="1" applyFont="1"/>
    <xf numFmtId="0" fontId="2" fillId="18" borderId="1" xfId="1" applyFont="1" applyFill="1" applyBorder="1" applyAlignment="1">
      <alignment horizontal="left"/>
    </xf>
    <xf numFmtId="41" fontId="12" fillId="8" borderId="25" xfId="11" applyFont="1" applyFill="1" applyBorder="1" applyAlignment="1">
      <alignment wrapText="1"/>
    </xf>
    <xf numFmtId="41" fontId="4" fillId="13" borderId="5" xfId="11" applyFont="1" applyFill="1" applyBorder="1" applyAlignment="1">
      <alignment horizontal="center" wrapText="1"/>
    </xf>
    <xf numFmtId="41" fontId="6" fillId="12" borderId="1" xfId="11" applyFont="1" applyFill="1" applyBorder="1"/>
    <xf numFmtId="41" fontId="4" fillId="12" borderId="1" xfId="11" applyFont="1" applyFill="1" applyBorder="1"/>
    <xf numFmtId="41" fontId="2" fillId="0" borderId="1" xfId="11" applyFont="1" applyFill="1" applyBorder="1"/>
    <xf numFmtId="41" fontId="2" fillId="3" borderId="1" xfId="11" applyFont="1" applyFill="1" applyBorder="1"/>
    <xf numFmtId="41" fontId="20" fillId="12" borderId="1" xfId="11" applyFont="1" applyFill="1" applyBorder="1" applyAlignment="1">
      <alignment horizontal="right" vertical="center"/>
    </xf>
    <xf numFmtId="41" fontId="4" fillId="0" borderId="1" xfId="11" applyFont="1" applyBorder="1"/>
    <xf numFmtId="41" fontId="2" fillId="12" borderId="1" xfId="11" applyFont="1" applyFill="1" applyBorder="1"/>
    <xf numFmtId="41" fontId="13" fillId="13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/>
    </xf>
    <xf numFmtId="41" fontId="20" fillId="12" borderId="1" xfId="11" applyFont="1" applyFill="1" applyBorder="1" applyAlignment="1">
      <alignment horizontal="right"/>
    </xf>
    <xf numFmtId="41" fontId="2" fillId="3" borderId="0" xfId="11" applyFont="1" applyFill="1" applyBorder="1"/>
    <xf numFmtId="41" fontId="21" fillId="12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 wrapText="1"/>
    </xf>
    <xf numFmtId="41" fontId="7" fillId="12" borderId="1" xfId="11" applyFont="1" applyFill="1" applyBorder="1"/>
    <xf numFmtId="41" fontId="6" fillId="11" borderId="1" xfId="11" applyFont="1" applyFill="1" applyBorder="1"/>
    <xf numFmtId="41" fontId="3" fillId="0" borderId="16" xfId="11" applyFont="1" applyBorder="1"/>
    <xf numFmtId="41" fontId="15" fillId="0" borderId="16" xfId="11" applyFont="1" applyBorder="1"/>
    <xf numFmtId="3" fontId="15" fillId="9" borderId="16" xfId="1" applyNumberFormat="1" applyFont="1" applyFill="1" applyBorder="1" applyAlignment="1">
      <alignment horizontal="right"/>
    </xf>
    <xf numFmtId="3" fontId="2" fillId="10" borderId="16" xfId="1" applyNumberFormat="1" applyFont="1" applyFill="1" applyBorder="1" applyAlignment="1">
      <alignment horizontal="right"/>
    </xf>
    <xf numFmtId="0" fontId="2" fillId="18" borderId="0" xfId="5" applyFont="1" applyFill="1"/>
    <xf numFmtId="168" fontId="2" fillId="18" borderId="20" xfId="5" applyNumberFormat="1" applyFont="1" applyFill="1" applyBorder="1"/>
    <xf numFmtId="41" fontId="15" fillId="18" borderId="1" xfId="11" applyFont="1" applyFill="1" applyBorder="1"/>
    <xf numFmtId="3" fontId="15" fillId="18" borderId="1" xfId="1" applyNumberFormat="1" applyFont="1" applyFill="1" applyBorder="1" applyAlignment="1">
      <alignment horizontal="right"/>
    </xf>
    <xf numFmtId="3" fontId="2" fillId="18" borderId="1" xfId="1" applyNumberFormat="1" applyFont="1" applyFill="1" applyBorder="1" applyAlignment="1">
      <alignment horizontal="right"/>
    </xf>
    <xf numFmtId="3" fontId="2" fillId="18" borderId="1" xfId="5" applyNumberFormat="1" applyFont="1" applyFill="1" applyBorder="1" applyAlignment="1">
      <alignment horizontal="right" vertical="center"/>
    </xf>
    <xf numFmtId="41" fontId="2" fillId="18" borderId="1" xfId="11" applyFont="1" applyFill="1" applyBorder="1"/>
    <xf numFmtId="0" fontId="2" fillId="18" borderId="4" xfId="5" applyFont="1" applyFill="1" applyBorder="1"/>
    <xf numFmtId="0" fontId="2" fillId="18" borderId="1" xfId="5" applyFont="1" applyFill="1" applyBorder="1"/>
    <xf numFmtId="168" fontId="2" fillId="0" borderId="2" xfId="5" applyNumberFormat="1" applyFont="1" applyBorder="1"/>
    <xf numFmtId="168" fontId="2" fillId="13" borderId="20" xfId="5" applyNumberFormat="1" applyFont="1" applyFill="1" applyBorder="1"/>
    <xf numFmtId="0" fontId="2" fillId="13" borderId="1" xfId="1" applyFont="1" applyFill="1" applyBorder="1" applyAlignment="1">
      <alignment horizontal="left"/>
    </xf>
    <xf numFmtId="41" fontId="15" fillId="13" borderId="1" xfId="11" applyFont="1" applyFill="1" applyBorder="1"/>
    <xf numFmtId="3" fontId="15" fillId="13" borderId="1" xfId="5" applyNumberFormat="1" applyFont="1" applyFill="1" applyBorder="1" applyAlignment="1">
      <alignment horizontal="right" vertical="center"/>
    </xf>
    <xf numFmtId="3" fontId="2" fillId="13" borderId="1" xfId="5" applyNumberFormat="1" applyFont="1" applyFill="1" applyBorder="1" applyAlignment="1">
      <alignment horizontal="right" vertical="center"/>
    </xf>
    <xf numFmtId="41" fontId="2" fillId="13" borderId="1" xfId="11" applyFont="1" applyFill="1" applyBorder="1"/>
    <xf numFmtId="41" fontId="0" fillId="0" borderId="19" xfId="12" applyFont="1" applyBorder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8" xfId="5" applyFont="1" applyFill="1" applyBorder="1"/>
    <xf numFmtId="3" fontId="2" fillId="0" borderId="0" xfId="5" applyNumberFormat="1" applyFont="1" applyFill="1" applyBorder="1"/>
    <xf numFmtId="3" fontId="2" fillId="0" borderId="18" xfId="5" applyNumberFormat="1" applyFont="1" applyFill="1" applyBorder="1"/>
    <xf numFmtId="3" fontId="2" fillId="0" borderId="19" xfId="5" applyNumberFormat="1" applyFont="1" applyFill="1" applyBorder="1"/>
    <xf numFmtId="0" fontId="2" fillId="0" borderId="20" xfId="5" applyFont="1" applyFill="1" applyBorder="1"/>
    <xf numFmtId="4" fontId="4" fillId="0" borderId="4" xfId="5" applyNumberFormat="1" applyFont="1" applyFill="1" applyBorder="1"/>
    <xf numFmtId="3" fontId="2" fillId="0" borderId="20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20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8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9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5" applyFont="1" applyFill="1" applyBorder="1"/>
    <xf numFmtId="3" fontId="4" fillId="0" borderId="22" xfId="5" applyNumberFormat="1" applyFont="1" applyFill="1" applyBorder="1" applyAlignment="1">
      <alignment horizontal="right" vertical="center"/>
    </xf>
    <xf numFmtId="3" fontId="16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/>
    </xf>
    <xf numFmtId="41" fontId="0" fillId="0" borderId="1" xfId="12" applyFont="1" applyFill="1" applyBorder="1"/>
    <xf numFmtId="3" fontId="15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1" xfId="11" applyFont="1" applyFill="1" applyBorder="1"/>
    <xf numFmtId="41" fontId="0" fillId="0" borderId="0" xfId="12" applyFont="1" applyFill="1"/>
    <xf numFmtId="41" fontId="15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5" fillId="0" borderId="1" xfId="1" applyNumberFormat="1" applyFont="1" applyFill="1" applyBorder="1" applyAlignment="1">
      <alignment horizontal="right"/>
    </xf>
    <xf numFmtId="0" fontId="4" fillId="0" borderId="20" xfId="1" applyFont="1" applyFill="1" applyBorder="1" applyAlignment="1">
      <alignment vertical="center"/>
    </xf>
    <xf numFmtId="41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9" xfId="12" applyFont="1" applyFill="1" applyBorder="1"/>
    <xf numFmtId="167" fontId="9" fillId="0" borderId="1" xfId="2" applyNumberFormat="1" applyFont="1" applyFill="1" applyBorder="1"/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41" fontId="0" fillId="0" borderId="31" xfId="12" applyFont="1" applyFill="1" applyBorder="1"/>
    <xf numFmtId="41" fontId="15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9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3" fontId="15" fillId="3" borderId="1" xfId="5" applyNumberFormat="1" applyFont="1" applyFill="1" applyBorder="1" applyAlignment="1">
      <alignment horizontal="right" vertical="center"/>
    </xf>
    <xf numFmtId="0" fontId="2" fillId="3" borderId="4" xfId="5" applyFont="1" applyFill="1" applyBorder="1"/>
    <xf numFmtId="41" fontId="13" fillId="11" borderId="1" xfId="5" applyNumberFormat="1" applyFont="1" applyFill="1" applyBorder="1"/>
    <xf numFmtId="0" fontId="4" fillId="0" borderId="1" xfId="5" applyFont="1" applyBorder="1"/>
    <xf numFmtId="0" fontId="4" fillId="0" borderId="18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30" fillId="13" borderId="5" xfId="5" applyFont="1" applyFill="1" applyBorder="1" applyAlignment="1">
      <alignment horizontal="center" wrapText="1"/>
    </xf>
    <xf numFmtId="0" fontId="11" fillId="11" borderId="1" xfId="5" applyFont="1" applyFill="1" applyBorder="1" applyAlignment="1">
      <alignment vertical="center"/>
    </xf>
    <xf numFmtId="0" fontId="12" fillId="12" borderId="1" xfId="1" applyFont="1" applyFill="1" applyBorder="1"/>
    <xf numFmtId="0" fontId="31" fillId="3" borderId="1" xfId="5" applyFont="1" applyFill="1" applyBorder="1"/>
    <xf numFmtId="17" fontId="31" fillId="0" borderId="1" xfId="5" applyNumberFormat="1" applyFont="1" applyBorder="1"/>
    <xf numFmtId="0" fontId="31" fillId="0" borderId="0" xfId="5" applyFont="1"/>
    <xf numFmtId="0" fontId="31" fillId="3" borderId="1" xfId="1" applyFont="1" applyFill="1" applyBorder="1"/>
    <xf numFmtId="0" fontId="31" fillId="0" borderId="1" xfId="1" applyFont="1" applyBorder="1"/>
    <xf numFmtId="0" fontId="30" fillId="12" borderId="1" xfId="1" applyFont="1" applyFill="1" applyBorder="1"/>
    <xf numFmtId="0" fontId="31" fillId="0" borderId="1" xfId="1" applyFont="1" applyFill="1" applyBorder="1"/>
    <xf numFmtId="0" fontId="31" fillId="3" borderId="20" xfId="5" applyFont="1" applyFill="1" applyBorder="1"/>
    <xf numFmtId="0" fontId="23" fillId="3" borderId="0" xfId="0" applyFont="1" applyFill="1" applyAlignment="1">
      <alignment horizontal="center" vertical="center"/>
    </xf>
    <xf numFmtId="0" fontId="31" fillId="3" borderId="2" xfId="5" applyFont="1" applyFill="1" applyBorder="1"/>
    <xf numFmtId="0" fontId="31" fillId="0" borderId="1" xfId="5" applyFont="1" applyBorder="1"/>
    <xf numFmtId="0" fontId="11" fillId="11" borderId="1" xfId="5" applyFont="1" applyFill="1" applyBorder="1"/>
    <xf numFmtId="0" fontId="30" fillId="2" borderId="1" xfId="1" applyFont="1" applyFill="1" applyBorder="1"/>
    <xf numFmtId="0" fontId="30" fillId="0" borderId="0" xfId="5" applyFont="1"/>
    <xf numFmtId="0" fontId="30" fillId="3" borderId="1" xfId="1" applyFont="1" applyFill="1" applyBorder="1"/>
    <xf numFmtId="0" fontId="31" fillId="2" borderId="1" xfId="1" applyFont="1" applyFill="1" applyBorder="1"/>
    <xf numFmtId="0" fontId="30" fillId="12" borderId="1" xfId="1" applyFont="1" applyFill="1" applyBorder="1" applyAlignment="1">
      <alignment horizontal="left"/>
    </xf>
    <xf numFmtId="0" fontId="11" fillId="13" borderId="1" xfId="5" applyFont="1" applyFill="1" applyBorder="1"/>
    <xf numFmtId="0" fontId="12" fillId="12" borderId="1" xfId="1" applyFont="1" applyFill="1" applyBorder="1" applyAlignment="1">
      <alignment horizontal="left"/>
    </xf>
    <xf numFmtId="0" fontId="30" fillId="3" borderId="1" xfId="1" applyFont="1" applyFill="1" applyBorder="1" applyAlignment="1">
      <alignment horizontal="left"/>
    </xf>
    <xf numFmtId="0" fontId="31" fillId="3" borderId="1" xfId="1" applyFont="1" applyFill="1" applyBorder="1" applyAlignment="1">
      <alignment horizontal="left"/>
    </xf>
    <xf numFmtId="0" fontId="31" fillId="0" borderId="1" xfId="1" applyFont="1" applyBorder="1" applyAlignment="1">
      <alignment horizontal="left"/>
    </xf>
    <xf numFmtId="0" fontId="31" fillId="2" borderId="1" xfId="1" applyFont="1" applyFill="1" applyBorder="1" applyAlignment="1">
      <alignment horizontal="left"/>
    </xf>
    <xf numFmtId="0" fontId="11" fillId="11" borderId="1" xfId="1" applyFont="1" applyFill="1" applyBorder="1" applyAlignment="1">
      <alignment vertical="center"/>
    </xf>
    <xf numFmtId="0" fontId="31" fillId="0" borderId="16" xfId="1" applyFont="1" applyBorder="1" applyAlignment="1">
      <alignment horizontal="left"/>
    </xf>
    <xf numFmtId="0" fontId="31" fillId="18" borderId="1" xfId="1" applyFont="1" applyFill="1" applyBorder="1" applyAlignment="1">
      <alignment horizontal="left"/>
    </xf>
    <xf numFmtId="0" fontId="23" fillId="12" borderId="1" xfId="1" applyFont="1" applyFill="1" applyBorder="1" applyAlignment="1">
      <alignment horizontal="left"/>
    </xf>
    <xf numFmtId="0" fontId="31" fillId="0" borderId="1" xfId="1" applyFont="1" applyFill="1" applyBorder="1" applyAlignment="1">
      <alignment horizontal="left"/>
    </xf>
    <xf numFmtId="0" fontId="31" fillId="18" borderId="1" xfId="1" applyFont="1" applyFill="1" applyBorder="1"/>
    <xf numFmtId="0" fontId="32" fillId="0" borderId="0" xfId="0" applyFont="1"/>
    <xf numFmtId="0" fontId="12" fillId="12" borderId="1" xfId="5" applyFont="1" applyFill="1" applyBorder="1"/>
    <xf numFmtId="0" fontId="11" fillId="11" borderId="1" xfId="1" applyFont="1" applyFill="1" applyBorder="1" applyAlignment="1">
      <alignment vertical="center" wrapText="1"/>
    </xf>
    <xf numFmtId="0" fontId="31" fillId="13" borderId="1" xfId="1" applyFont="1" applyFill="1" applyBorder="1" applyAlignment="1">
      <alignment horizontal="left"/>
    </xf>
    <xf numFmtId="0" fontId="12" fillId="11" borderId="1" xfId="1" applyFont="1" applyFill="1" applyBorder="1" applyAlignment="1">
      <alignment vertical="center"/>
    </xf>
    <xf numFmtId="0" fontId="31" fillId="3" borderId="16" xfId="1" applyFont="1" applyFill="1" applyBorder="1" applyAlignment="1">
      <alignment horizontal="left"/>
    </xf>
    <xf numFmtId="0" fontId="31" fillId="0" borderId="16" xfId="5" applyFont="1" applyBorder="1"/>
  </cellXfs>
  <cellStyles count="15">
    <cellStyle name="Millares [0]" xfId="11" builtinId="6"/>
    <cellStyle name="Millares [0] 2" xfId="12"/>
    <cellStyle name="Millares [0] 3" xfId="14"/>
    <cellStyle name="Millares 2" xfId="2"/>
    <cellStyle name="Millares 2 2" xfId="10"/>
    <cellStyle name="Millares 3" xfId="4"/>
    <cellStyle name="Millares 4" xfId="6"/>
    <cellStyle name="Millares 4 2" xfId="8"/>
    <cellStyle name="Moneda [0] 2" xfId="13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I8" sqref="I8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A1" s="415"/>
      <c r="B1" s="416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8"/>
    </row>
    <row r="2" spans="1:22" x14ac:dyDescent="0.2">
      <c r="A2" s="415"/>
      <c r="B2" s="512" t="s">
        <v>0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4"/>
      <c r="U2" s="12"/>
    </row>
    <row r="3" spans="1:22" x14ac:dyDescent="0.2">
      <c r="A3" s="415"/>
      <c r="B3" s="512" t="s">
        <v>175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4"/>
      <c r="U3" s="12"/>
    </row>
    <row r="4" spans="1:22" ht="13.5" thickBot="1" x14ac:dyDescent="0.25">
      <c r="A4" s="415"/>
      <c r="B4" s="515" t="s">
        <v>98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7"/>
      <c r="U4" s="12"/>
    </row>
    <row r="5" spans="1:22" x14ac:dyDescent="0.2">
      <c r="A5" s="415"/>
      <c r="B5" s="419" t="s">
        <v>99</v>
      </c>
      <c r="C5" s="419" t="s">
        <v>100</v>
      </c>
      <c r="D5" s="420"/>
      <c r="E5" s="421" t="s">
        <v>101</v>
      </c>
      <c r="F5" s="420" t="s">
        <v>102</v>
      </c>
      <c r="G5" s="421" t="s">
        <v>103</v>
      </c>
      <c r="H5" s="420" t="s">
        <v>104</v>
      </c>
      <c r="I5" s="421" t="s">
        <v>105</v>
      </c>
      <c r="J5" s="420" t="s">
        <v>106</v>
      </c>
      <c r="K5" s="421" t="s">
        <v>107</v>
      </c>
      <c r="L5" s="420" t="s">
        <v>108</v>
      </c>
      <c r="M5" s="421" t="s">
        <v>109</v>
      </c>
      <c r="N5" s="420" t="s">
        <v>110</v>
      </c>
      <c r="O5" s="421" t="s">
        <v>111</v>
      </c>
      <c r="P5" s="420" t="s">
        <v>112</v>
      </c>
      <c r="Q5" s="421" t="s">
        <v>113</v>
      </c>
      <c r="R5" s="420" t="s">
        <v>114</v>
      </c>
      <c r="S5" s="421" t="s">
        <v>115</v>
      </c>
      <c r="T5" s="420" t="s">
        <v>116</v>
      </c>
    </row>
    <row r="6" spans="1:22" ht="13.5" thickBot="1" x14ac:dyDescent="0.25">
      <c r="A6" s="415"/>
      <c r="B6" s="422"/>
      <c r="C6" s="423" t="s">
        <v>3</v>
      </c>
      <c r="D6" s="424"/>
      <c r="E6" s="425"/>
      <c r="F6" s="424" t="s">
        <v>117</v>
      </c>
      <c r="G6" s="426" t="s">
        <v>118</v>
      </c>
      <c r="H6" s="427"/>
      <c r="I6" s="428"/>
      <c r="J6" s="427"/>
      <c r="K6" s="428"/>
      <c r="L6" s="427"/>
      <c r="M6" s="428"/>
      <c r="N6" s="427"/>
      <c r="O6" s="428"/>
      <c r="P6" s="427"/>
      <c r="Q6" s="428"/>
      <c r="R6" s="427"/>
      <c r="S6" s="428"/>
      <c r="T6" s="427"/>
    </row>
    <row r="7" spans="1:22" x14ac:dyDescent="0.2">
      <c r="A7" s="415"/>
      <c r="B7" s="429"/>
      <c r="C7" s="430"/>
      <c r="D7" s="431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2"/>
    </row>
    <row r="8" spans="1:22" x14ac:dyDescent="0.2">
      <c r="A8" s="415"/>
      <c r="B8" s="433" t="s">
        <v>119</v>
      </c>
      <c r="C8" s="434">
        <v>1155126065</v>
      </c>
      <c r="D8" s="435"/>
      <c r="E8" s="436"/>
      <c r="F8" s="436"/>
      <c r="G8" s="437">
        <f>E8-F8+C8</f>
        <v>1155126065</v>
      </c>
      <c r="H8" s="436">
        <v>165126065</v>
      </c>
      <c r="I8" s="436">
        <v>90000000</v>
      </c>
      <c r="J8" s="436">
        <v>90000000</v>
      </c>
      <c r="K8" s="436">
        <v>90000000</v>
      </c>
      <c r="L8" s="436">
        <v>90000000</v>
      </c>
      <c r="M8" s="436">
        <v>90000000</v>
      </c>
      <c r="N8" s="436">
        <v>90000000</v>
      </c>
      <c r="O8" s="436">
        <v>90000000</v>
      </c>
      <c r="P8" s="436">
        <v>90000000</v>
      </c>
      <c r="Q8" s="436">
        <v>90000000</v>
      </c>
      <c r="R8" s="436">
        <v>90000000</v>
      </c>
      <c r="S8" s="436">
        <v>90000000</v>
      </c>
      <c r="T8" s="438">
        <f>H8+I8+J8+K8+L8+M8+N8+O8+P8+Q8+R8+S8</f>
        <v>1155126065</v>
      </c>
      <c r="U8" s="26">
        <f>G8-T8</f>
        <v>0</v>
      </c>
    </row>
    <row r="9" spans="1:22" x14ac:dyDescent="0.2">
      <c r="A9" s="415"/>
      <c r="B9" s="433" t="s">
        <v>120</v>
      </c>
      <c r="C9" s="439">
        <v>0</v>
      </c>
      <c r="D9" s="435"/>
      <c r="E9" s="440"/>
      <c r="F9" s="436">
        <v>0</v>
      </c>
      <c r="G9" s="436">
        <f>E9-F9</f>
        <v>0</v>
      </c>
      <c r="H9" s="436">
        <f t="shared" ref="H9:S12" si="0">F9-G9</f>
        <v>0</v>
      </c>
      <c r="I9" s="436">
        <f t="shared" si="0"/>
        <v>0</v>
      </c>
      <c r="J9" s="436">
        <f t="shared" si="0"/>
        <v>0</v>
      </c>
      <c r="K9" s="436">
        <f t="shared" si="0"/>
        <v>0</v>
      </c>
      <c r="L9" s="436">
        <f t="shared" si="0"/>
        <v>0</v>
      </c>
      <c r="M9" s="436">
        <f t="shared" si="0"/>
        <v>0</v>
      </c>
      <c r="N9" s="436">
        <f t="shared" si="0"/>
        <v>0</v>
      </c>
      <c r="O9" s="436">
        <f t="shared" si="0"/>
        <v>0</v>
      </c>
      <c r="P9" s="436">
        <f t="shared" si="0"/>
        <v>0</v>
      </c>
      <c r="Q9" s="436">
        <f t="shared" si="0"/>
        <v>0</v>
      </c>
      <c r="R9" s="436">
        <f t="shared" si="0"/>
        <v>0</v>
      </c>
      <c r="S9" s="436">
        <f t="shared" si="0"/>
        <v>0</v>
      </c>
      <c r="T9" s="441">
        <f>H9+I9+J9+K9+L9+M9+N9+O9+P9+Q9+R9+S9</f>
        <v>0</v>
      </c>
    </row>
    <row r="10" spans="1:22" x14ac:dyDescent="0.2">
      <c r="A10" s="415"/>
      <c r="B10" s="433" t="s">
        <v>121</v>
      </c>
      <c r="C10" s="439">
        <v>0</v>
      </c>
      <c r="D10" s="435"/>
      <c r="E10" s="440"/>
      <c r="F10" s="436">
        <v>0</v>
      </c>
      <c r="G10" s="436">
        <f>E10-F10</f>
        <v>0</v>
      </c>
      <c r="H10" s="436">
        <f t="shared" si="0"/>
        <v>0</v>
      </c>
      <c r="I10" s="436">
        <f t="shared" si="0"/>
        <v>0</v>
      </c>
      <c r="J10" s="436">
        <f t="shared" si="0"/>
        <v>0</v>
      </c>
      <c r="K10" s="436">
        <f t="shared" si="0"/>
        <v>0</v>
      </c>
      <c r="L10" s="436">
        <f t="shared" si="0"/>
        <v>0</v>
      </c>
      <c r="M10" s="436">
        <f t="shared" si="0"/>
        <v>0</v>
      </c>
      <c r="N10" s="436">
        <f t="shared" si="0"/>
        <v>0</v>
      </c>
      <c r="O10" s="436">
        <f t="shared" si="0"/>
        <v>0</v>
      </c>
      <c r="P10" s="436">
        <f t="shared" si="0"/>
        <v>0</v>
      </c>
      <c r="Q10" s="436">
        <f t="shared" si="0"/>
        <v>0</v>
      </c>
      <c r="R10" s="436">
        <f t="shared" si="0"/>
        <v>0</v>
      </c>
      <c r="S10" s="436">
        <f t="shared" si="0"/>
        <v>0</v>
      </c>
      <c r="T10" s="441">
        <f>H10+I10+J10+K10+L10+M10+N10+O10+P10+Q10+R10+S10</f>
        <v>0</v>
      </c>
    </row>
    <row r="11" spans="1:22" x14ac:dyDescent="0.2">
      <c r="A11" s="415"/>
      <c r="B11" s="433" t="s">
        <v>122</v>
      </c>
      <c r="C11" s="439">
        <v>0</v>
      </c>
      <c r="D11" s="435"/>
      <c r="E11" s="440"/>
      <c r="F11" s="436">
        <v>0</v>
      </c>
      <c r="G11" s="436">
        <f>E11-F11</f>
        <v>0</v>
      </c>
      <c r="H11" s="436">
        <f t="shared" si="0"/>
        <v>0</v>
      </c>
      <c r="I11" s="436">
        <f t="shared" si="0"/>
        <v>0</v>
      </c>
      <c r="J11" s="436">
        <f t="shared" si="0"/>
        <v>0</v>
      </c>
      <c r="K11" s="436">
        <f t="shared" si="0"/>
        <v>0</v>
      </c>
      <c r="L11" s="436">
        <f t="shared" si="0"/>
        <v>0</v>
      </c>
      <c r="M11" s="436">
        <f t="shared" si="0"/>
        <v>0</v>
      </c>
      <c r="N11" s="436">
        <f t="shared" si="0"/>
        <v>0</v>
      </c>
      <c r="O11" s="436">
        <f t="shared" si="0"/>
        <v>0</v>
      </c>
      <c r="P11" s="436">
        <f t="shared" si="0"/>
        <v>0</v>
      </c>
      <c r="Q11" s="436">
        <f t="shared" si="0"/>
        <v>0</v>
      </c>
      <c r="R11" s="436">
        <f t="shared" si="0"/>
        <v>0</v>
      </c>
      <c r="S11" s="436">
        <f t="shared" si="0"/>
        <v>0</v>
      </c>
      <c r="T11" s="441">
        <f>H11+I11+J11+K11+L11+M11+N11+O11+P11+Q11+R11+S11</f>
        <v>0</v>
      </c>
    </row>
    <row r="12" spans="1:22" x14ac:dyDescent="0.2">
      <c r="A12" s="415"/>
      <c r="B12" s="433" t="s">
        <v>123</v>
      </c>
      <c r="C12" s="439">
        <v>0</v>
      </c>
      <c r="D12" s="435"/>
      <c r="E12" s="440"/>
      <c r="F12" s="436">
        <v>0</v>
      </c>
      <c r="G12" s="436">
        <f>E12-F12</f>
        <v>0</v>
      </c>
      <c r="H12" s="436">
        <f t="shared" si="0"/>
        <v>0</v>
      </c>
      <c r="I12" s="436">
        <f t="shared" si="0"/>
        <v>0</v>
      </c>
      <c r="J12" s="436">
        <f t="shared" si="0"/>
        <v>0</v>
      </c>
      <c r="K12" s="436">
        <f t="shared" si="0"/>
        <v>0</v>
      </c>
      <c r="L12" s="436">
        <f t="shared" si="0"/>
        <v>0</v>
      </c>
      <c r="M12" s="436">
        <f t="shared" si="0"/>
        <v>0</v>
      </c>
      <c r="N12" s="436">
        <f t="shared" si="0"/>
        <v>0</v>
      </c>
      <c r="O12" s="436">
        <f t="shared" si="0"/>
        <v>0</v>
      </c>
      <c r="P12" s="436">
        <f t="shared" si="0"/>
        <v>0</v>
      </c>
      <c r="Q12" s="436">
        <f t="shared" si="0"/>
        <v>0</v>
      </c>
      <c r="R12" s="436">
        <f t="shared" si="0"/>
        <v>0</v>
      </c>
      <c r="S12" s="436">
        <f t="shared" si="0"/>
        <v>0</v>
      </c>
      <c r="T12" s="441">
        <f>H12+I12+J12+K12+L12+M12+N12+O12+P12+Q12+R12+S12</f>
        <v>0</v>
      </c>
    </row>
    <row r="13" spans="1:22" x14ac:dyDescent="0.2">
      <c r="A13" s="415"/>
      <c r="B13" s="442" t="s">
        <v>140</v>
      </c>
      <c r="C13" s="434">
        <f>+C8+C9+C10+C11</f>
        <v>1155126065</v>
      </c>
      <c r="D13" s="435"/>
      <c r="E13" s="436"/>
      <c r="F13" s="436">
        <v>0</v>
      </c>
      <c r="G13" s="437">
        <f>G12+G11+G10+G9+G8</f>
        <v>1155126065</v>
      </c>
      <c r="H13" s="436">
        <f>H8+H11+H12</f>
        <v>165126065</v>
      </c>
      <c r="I13" s="436">
        <f>I8+I11+I12</f>
        <v>90000000</v>
      </c>
      <c r="J13" s="436">
        <f>J8+J11+J12</f>
        <v>90000000</v>
      </c>
      <c r="K13" s="436">
        <f>K8+K11+K12</f>
        <v>90000000</v>
      </c>
      <c r="L13" s="436">
        <f>L8+L11+L12</f>
        <v>90000000</v>
      </c>
      <c r="M13" s="436">
        <f>M8+M9+M10+M11+M12</f>
        <v>90000000</v>
      </c>
      <c r="N13" s="436">
        <f t="shared" ref="N13:T13" si="1">N8+N9+N10+N11+N12</f>
        <v>90000000</v>
      </c>
      <c r="O13" s="436">
        <f t="shared" si="1"/>
        <v>90000000</v>
      </c>
      <c r="P13" s="436">
        <f t="shared" si="1"/>
        <v>90000000</v>
      </c>
      <c r="Q13" s="436">
        <f t="shared" si="1"/>
        <v>90000000</v>
      </c>
      <c r="R13" s="436">
        <f t="shared" si="1"/>
        <v>90000000</v>
      </c>
      <c r="S13" s="437">
        <f t="shared" si="1"/>
        <v>90000000</v>
      </c>
      <c r="T13" s="438">
        <f t="shared" si="1"/>
        <v>1155126065</v>
      </c>
      <c r="V13" s="26"/>
    </row>
    <row r="14" spans="1:22" x14ac:dyDescent="0.2">
      <c r="A14" s="415"/>
      <c r="B14" s="433" t="s">
        <v>124</v>
      </c>
      <c r="C14" s="439">
        <v>0</v>
      </c>
      <c r="D14" s="435"/>
      <c r="E14" s="436"/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6">
        <v>0</v>
      </c>
      <c r="P14" s="436">
        <v>0</v>
      </c>
      <c r="Q14" s="436">
        <v>0</v>
      </c>
      <c r="R14" s="436">
        <v>0</v>
      </c>
      <c r="S14" s="436">
        <v>0</v>
      </c>
      <c r="T14" s="441">
        <v>0</v>
      </c>
      <c r="V14" s="26"/>
    </row>
    <row r="15" spans="1:22" x14ac:dyDescent="0.2">
      <c r="A15" s="415"/>
      <c r="B15" s="433" t="s">
        <v>125</v>
      </c>
      <c r="C15" s="439">
        <v>0</v>
      </c>
      <c r="D15" s="435"/>
      <c r="E15" s="436"/>
      <c r="F15" s="436">
        <v>0</v>
      </c>
      <c r="G15" s="436">
        <v>0</v>
      </c>
      <c r="H15" s="436">
        <v>0</v>
      </c>
      <c r="I15" s="436">
        <v>0</v>
      </c>
      <c r="J15" s="436">
        <v>0</v>
      </c>
      <c r="K15" s="436"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36">
        <v>0</v>
      </c>
      <c r="T15" s="441">
        <v>0</v>
      </c>
      <c r="V15" s="26"/>
    </row>
    <row r="16" spans="1:22" x14ac:dyDescent="0.2">
      <c r="A16" s="415"/>
      <c r="B16" s="442" t="s">
        <v>126</v>
      </c>
      <c r="C16" s="434">
        <f>+C13</f>
        <v>1155126065</v>
      </c>
      <c r="D16" s="435"/>
      <c r="E16" s="443">
        <f>E8+E9+E10+E11+E12</f>
        <v>0</v>
      </c>
      <c r="F16" s="436">
        <v>0</v>
      </c>
      <c r="G16" s="444">
        <f>+G13</f>
        <v>1155126065</v>
      </c>
      <c r="H16" s="443">
        <f>H8+H11+H12</f>
        <v>165126065</v>
      </c>
      <c r="I16" s="443">
        <f>I8+I11+I12</f>
        <v>90000000</v>
      </c>
      <c r="J16" s="443">
        <f t="shared" ref="J16:R16" si="2">+J13</f>
        <v>90000000</v>
      </c>
      <c r="K16" s="443">
        <f t="shared" si="2"/>
        <v>90000000</v>
      </c>
      <c r="L16" s="443">
        <f t="shared" si="2"/>
        <v>90000000</v>
      </c>
      <c r="M16" s="443">
        <f t="shared" si="2"/>
        <v>90000000</v>
      </c>
      <c r="N16" s="443">
        <f t="shared" si="2"/>
        <v>90000000</v>
      </c>
      <c r="O16" s="443">
        <f t="shared" si="2"/>
        <v>90000000</v>
      </c>
      <c r="P16" s="443">
        <f t="shared" si="2"/>
        <v>90000000</v>
      </c>
      <c r="Q16" s="443">
        <f t="shared" si="2"/>
        <v>90000000</v>
      </c>
      <c r="R16" s="443">
        <f t="shared" si="2"/>
        <v>90000000</v>
      </c>
      <c r="S16" s="444">
        <f>S13</f>
        <v>90000000</v>
      </c>
      <c r="T16" s="445">
        <f>H16+I16+J16+K16+L16+M16+N16+O16+P16+Q16+R16+S16</f>
        <v>1155126065</v>
      </c>
    </row>
    <row r="17" spans="1:22" ht="13.5" thickBot="1" x14ac:dyDescent="0.25">
      <c r="A17" s="415"/>
      <c r="B17" s="422"/>
      <c r="C17" s="446"/>
      <c r="D17" s="447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9"/>
    </row>
    <row r="18" spans="1:22" ht="8.25" customHeight="1" x14ac:dyDescent="0.2">
      <c r="A18" s="415"/>
      <c r="B18" s="450"/>
      <c r="C18" s="451"/>
      <c r="D18" s="452"/>
      <c r="E18" s="451"/>
      <c r="F18" s="451"/>
      <c r="G18" s="451"/>
      <c r="H18" s="451"/>
      <c r="I18" s="451"/>
      <c r="J18" s="453"/>
      <c r="K18" s="453"/>
      <c r="L18" s="453"/>
      <c r="M18" s="453"/>
      <c r="N18" s="453"/>
      <c r="O18" s="453"/>
      <c r="P18" s="451"/>
      <c r="Q18" s="451"/>
      <c r="R18" s="451"/>
      <c r="S18" s="451"/>
      <c r="T18" s="454" t="s">
        <v>117</v>
      </c>
      <c r="V18" s="26"/>
    </row>
    <row r="19" spans="1:22" x14ac:dyDescent="0.2">
      <c r="A19" s="415"/>
      <c r="B19" s="450"/>
      <c r="C19" s="451"/>
      <c r="D19" s="452"/>
      <c r="E19" s="451"/>
      <c r="F19" s="455"/>
      <c r="G19" s="451"/>
      <c r="H19" s="451"/>
      <c r="I19" s="451"/>
      <c r="J19" s="453" t="s">
        <v>176</v>
      </c>
      <c r="K19" s="453"/>
      <c r="L19" s="453"/>
      <c r="M19" s="453"/>
      <c r="N19" s="453"/>
      <c r="O19" s="456"/>
      <c r="P19" s="451"/>
      <c r="Q19" s="451"/>
      <c r="R19" s="451"/>
      <c r="S19" s="451"/>
      <c r="T19" s="454"/>
      <c r="V19" s="26"/>
    </row>
    <row r="20" spans="1:22" ht="9.75" customHeight="1" thickBot="1" x14ac:dyDescent="0.25">
      <c r="A20" s="415"/>
      <c r="B20" s="452"/>
      <c r="C20" s="451"/>
      <c r="D20" s="452"/>
      <c r="E20" s="451"/>
      <c r="F20" s="451"/>
      <c r="G20" s="451"/>
      <c r="H20" s="451"/>
      <c r="I20" s="451"/>
      <c r="J20" s="453"/>
      <c r="K20" s="453"/>
      <c r="L20" s="453"/>
      <c r="M20" s="453"/>
      <c r="N20" s="453"/>
      <c r="O20" s="453"/>
      <c r="P20" s="451"/>
      <c r="Q20" s="451"/>
      <c r="R20" s="451"/>
      <c r="S20" s="451"/>
      <c r="T20" s="454"/>
    </row>
    <row r="21" spans="1:22" x14ac:dyDescent="0.2">
      <c r="A21" s="415"/>
      <c r="B21" s="419" t="s">
        <v>1</v>
      </c>
      <c r="C21" s="457" t="s">
        <v>127</v>
      </c>
      <c r="D21" s="458" t="s">
        <v>101</v>
      </c>
      <c r="E21" s="459" t="s">
        <v>2</v>
      </c>
      <c r="F21" s="458" t="s">
        <v>128</v>
      </c>
      <c r="G21" s="459" t="s">
        <v>129</v>
      </c>
      <c r="H21" s="458" t="s">
        <v>104</v>
      </c>
      <c r="I21" s="458" t="s">
        <v>105</v>
      </c>
      <c r="J21" s="459" t="s">
        <v>106</v>
      </c>
      <c r="K21" s="458" t="s">
        <v>107</v>
      </c>
      <c r="L21" s="459" t="s">
        <v>108</v>
      </c>
      <c r="M21" s="458" t="s">
        <v>109</v>
      </c>
      <c r="N21" s="459" t="s">
        <v>110</v>
      </c>
      <c r="O21" s="458" t="s">
        <v>111</v>
      </c>
      <c r="P21" s="459" t="s">
        <v>112</v>
      </c>
      <c r="Q21" s="458" t="s">
        <v>113</v>
      </c>
      <c r="R21" s="459" t="s">
        <v>114</v>
      </c>
      <c r="S21" s="458" t="s">
        <v>115</v>
      </c>
      <c r="T21" s="460" t="s">
        <v>116</v>
      </c>
      <c r="V21" s="26"/>
    </row>
    <row r="22" spans="1:22" ht="13.5" thickBot="1" x14ac:dyDescent="0.25">
      <c r="A22" s="415"/>
      <c r="B22" s="422"/>
      <c r="C22" s="461" t="s">
        <v>3</v>
      </c>
      <c r="D22" s="462"/>
      <c r="E22" s="448"/>
      <c r="F22" s="463"/>
      <c r="G22" s="464" t="s">
        <v>118</v>
      </c>
      <c r="H22" s="463"/>
      <c r="I22" s="463"/>
      <c r="J22" s="448"/>
      <c r="K22" s="463"/>
      <c r="L22" s="448"/>
      <c r="M22" s="463"/>
      <c r="N22" s="448"/>
      <c r="O22" s="463"/>
      <c r="P22" s="448"/>
      <c r="Q22" s="463"/>
      <c r="R22" s="448"/>
      <c r="S22" s="463"/>
      <c r="T22" s="449"/>
      <c r="V22" s="26"/>
    </row>
    <row r="23" spans="1:22" x14ac:dyDescent="0.2">
      <c r="A23" s="465" t="s">
        <v>4</v>
      </c>
      <c r="B23" s="466" t="s">
        <v>5</v>
      </c>
      <c r="C23" s="467">
        <f t="shared" ref="C23:T23" si="3">SUM(C24:C31)</f>
        <v>650377324</v>
      </c>
      <c r="D23" s="468">
        <f t="shared" si="3"/>
        <v>0</v>
      </c>
      <c r="E23" s="469">
        <f t="shared" si="3"/>
        <v>0</v>
      </c>
      <c r="F23" s="469">
        <f t="shared" si="3"/>
        <v>0</v>
      </c>
      <c r="G23" s="469">
        <f t="shared" si="3"/>
        <v>650377324</v>
      </c>
      <c r="H23" s="469">
        <f t="shared" si="3"/>
        <v>44764777</v>
      </c>
      <c r="I23" s="469">
        <f t="shared" si="3"/>
        <v>43764777</v>
      </c>
      <c r="J23" s="469">
        <f t="shared" si="3"/>
        <v>40864777</v>
      </c>
      <c r="K23" s="469">
        <f t="shared" si="3"/>
        <v>41814777</v>
      </c>
      <c r="L23" s="469">
        <f t="shared" si="3"/>
        <v>42014777</v>
      </c>
      <c r="M23" s="470">
        <f t="shared" si="3"/>
        <v>51442513</v>
      </c>
      <c r="N23" s="469">
        <f t="shared" si="3"/>
        <v>70064777</v>
      </c>
      <c r="O23" s="469">
        <f t="shared" si="3"/>
        <v>46414777</v>
      </c>
      <c r="P23" s="469">
        <f t="shared" si="3"/>
        <v>40864777</v>
      </c>
      <c r="Q23" s="469">
        <f t="shared" si="3"/>
        <v>55264777</v>
      </c>
      <c r="R23" s="469">
        <f t="shared" si="3"/>
        <v>52264777</v>
      </c>
      <c r="S23" s="469">
        <f t="shared" si="3"/>
        <v>120837041</v>
      </c>
      <c r="T23" s="467">
        <f t="shared" si="3"/>
        <v>650377324</v>
      </c>
      <c r="U23" s="26">
        <f>G23-T23</f>
        <v>0</v>
      </c>
    </row>
    <row r="24" spans="1:22" ht="14.25" x14ac:dyDescent="0.2">
      <c r="A24" s="471" t="s">
        <v>6</v>
      </c>
      <c r="B24" s="118" t="s">
        <v>7</v>
      </c>
      <c r="C24" s="472">
        <v>488231324</v>
      </c>
      <c r="D24" s="473"/>
      <c r="E24" s="119"/>
      <c r="F24" s="474"/>
      <c r="G24" s="11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75">
        <f>SUM(H24:S24)</f>
        <v>488231324</v>
      </c>
      <c r="U24" s="26">
        <f t="shared" ref="U24:U77" si="4">G24-T24</f>
        <v>0</v>
      </c>
    </row>
    <row r="25" spans="1:22" ht="14.25" x14ac:dyDescent="0.2">
      <c r="A25" s="471" t="s">
        <v>10</v>
      </c>
      <c r="B25" s="118" t="s">
        <v>11</v>
      </c>
      <c r="C25" s="472">
        <v>1246000</v>
      </c>
      <c r="D25" s="473"/>
      <c r="E25" s="119"/>
      <c r="F25" s="119"/>
      <c r="G25" s="119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75">
        <f t="shared" ref="T25:T35" si="6">SUM(H25:S25)</f>
        <v>1246000</v>
      </c>
      <c r="U25" s="26">
        <f t="shared" si="4"/>
        <v>0</v>
      </c>
    </row>
    <row r="26" spans="1:22" ht="14.25" x14ac:dyDescent="0.2">
      <c r="A26" s="471">
        <v>2020110104</v>
      </c>
      <c r="B26" s="118" t="s">
        <v>13</v>
      </c>
      <c r="C26" s="472">
        <v>900000</v>
      </c>
      <c r="D26" s="473"/>
      <c r="E26" s="119"/>
      <c r="F26" s="119"/>
      <c r="G26" s="119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75">
        <f t="shared" si="6"/>
        <v>900000</v>
      </c>
      <c r="U26" s="26">
        <f t="shared" si="4"/>
        <v>0</v>
      </c>
    </row>
    <row r="27" spans="1:22" ht="14.25" x14ac:dyDescent="0.2">
      <c r="A27" s="471" t="s">
        <v>14</v>
      </c>
      <c r="B27" s="118" t="s">
        <v>15</v>
      </c>
      <c r="C27" s="472">
        <v>17000000</v>
      </c>
      <c r="D27" s="473"/>
      <c r="E27" s="119"/>
      <c r="F27" s="119"/>
      <c r="G27" s="119">
        <f t="shared" si="5"/>
        <v>17000000</v>
      </c>
      <c r="H27" s="40">
        <v>0</v>
      </c>
      <c r="I27" s="476">
        <v>2900000</v>
      </c>
      <c r="J27" s="476">
        <v>0</v>
      </c>
      <c r="K27" s="476">
        <v>950000</v>
      </c>
      <c r="L27" s="476">
        <v>1150000</v>
      </c>
      <c r="M27" s="476">
        <v>2300000</v>
      </c>
      <c r="N27" s="476">
        <v>1600000</v>
      </c>
      <c r="O27" s="476">
        <v>3600000</v>
      </c>
      <c r="P27" s="476">
        <v>0</v>
      </c>
      <c r="Q27" s="476">
        <v>0</v>
      </c>
      <c r="R27" s="44">
        <v>4500000</v>
      </c>
      <c r="S27" s="476">
        <v>0</v>
      </c>
      <c r="T27" s="475">
        <f t="shared" si="6"/>
        <v>17000000</v>
      </c>
      <c r="U27" s="26">
        <f t="shared" si="4"/>
        <v>0</v>
      </c>
    </row>
    <row r="28" spans="1:22" ht="14.25" x14ac:dyDescent="0.2">
      <c r="A28" s="471" t="s">
        <v>16</v>
      </c>
      <c r="B28" s="118" t="s">
        <v>17</v>
      </c>
      <c r="C28" s="472">
        <v>24000000</v>
      </c>
      <c r="D28" s="473"/>
      <c r="E28" s="40"/>
      <c r="F28" s="119"/>
      <c r="G28" s="119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76">
        <v>0</v>
      </c>
      <c r="N28" s="44">
        <v>24000000</v>
      </c>
      <c r="O28" s="44">
        <v>0</v>
      </c>
      <c r="P28" s="44">
        <v>0</v>
      </c>
      <c r="Q28" s="44">
        <v>0</v>
      </c>
      <c r="R28" s="44"/>
      <c r="S28" s="44">
        <v>0</v>
      </c>
      <c r="T28" s="475">
        <f t="shared" si="6"/>
        <v>24000000</v>
      </c>
      <c r="U28" s="26">
        <f t="shared" si="4"/>
        <v>0</v>
      </c>
    </row>
    <row r="29" spans="1:22" ht="14.25" x14ac:dyDescent="0.2">
      <c r="A29" s="471" t="s">
        <v>18</v>
      </c>
      <c r="B29" s="118" t="s">
        <v>19</v>
      </c>
      <c r="C29" s="472">
        <v>28000000</v>
      </c>
      <c r="D29" s="473"/>
      <c r="E29" s="119"/>
      <c r="F29" s="40"/>
      <c r="G29" s="119">
        <f t="shared" si="5"/>
        <v>28000000</v>
      </c>
      <c r="H29" s="40">
        <v>1200000</v>
      </c>
      <c r="I29" s="477"/>
      <c r="J29" s="476"/>
      <c r="K29" s="476"/>
      <c r="L29" s="476"/>
      <c r="M29" s="476">
        <v>3000000</v>
      </c>
      <c r="N29" s="476">
        <v>1000000</v>
      </c>
      <c r="O29" s="476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75">
        <f t="shared" si="6"/>
        <v>28000000</v>
      </c>
      <c r="U29" s="26">
        <f t="shared" si="4"/>
        <v>0</v>
      </c>
    </row>
    <row r="30" spans="1:22" ht="14.25" x14ac:dyDescent="0.2">
      <c r="A30" s="471">
        <v>2020110109</v>
      </c>
      <c r="B30" s="118" t="s">
        <v>20</v>
      </c>
      <c r="C30" s="472">
        <v>36000000</v>
      </c>
      <c r="D30" s="473"/>
      <c r="E30" s="119"/>
      <c r="F30" s="40"/>
      <c r="G30" s="119">
        <f t="shared" si="5"/>
        <v>36000000</v>
      </c>
      <c r="H30" s="40">
        <v>1700000</v>
      </c>
      <c r="I30" s="477"/>
      <c r="J30" s="476"/>
      <c r="K30" s="476"/>
      <c r="L30" s="476"/>
      <c r="M30" s="476">
        <v>5277736</v>
      </c>
      <c r="N30" s="476">
        <v>2600000</v>
      </c>
      <c r="O30" s="476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75">
        <f>SUM(H30:S30)</f>
        <v>36000000</v>
      </c>
      <c r="U30" s="26">
        <f t="shared" si="4"/>
        <v>0</v>
      </c>
    </row>
    <row r="31" spans="1:22" ht="15" thickBot="1" x14ac:dyDescent="0.25">
      <c r="A31" s="471">
        <v>2020110108</v>
      </c>
      <c r="B31" s="118" t="s">
        <v>21</v>
      </c>
      <c r="C31" s="472">
        <v>55000000</v>
      </c>
      <c r="D31" s="473"/>
      <c r="E31" s="119"/>
      <c r="F31" s="119"/>
      <c r="G31" s="119">
        <f t="shared" si="5"/>
        <v>55000000</v>
      </c>
      <c r="H31" s="40">
        <v>1000000</v>
      </c>
      <c r="I31" s="478">
        <v>0</v>
      </c>
      <c r="J31" s="476">
        <v>0</v>
      </c>
      <c r="K31" s="476">
        <v>0</v>
      </c>
      <c r="L31" s="476">
        <v>0</v>
      </c>
      <c r="M31" s="476">
        <v>0</v>
      </c>
      <c r="N31" s="476"/>
      <c r="O31" s="476">
        <v>0</v>
      </c>
      <c r="P31" s="476">
        <v>0</v>
      </c>
      <c r="Q31" s="476">
        <v>0</v>
      </c>
      <c r="R31" s="476">
        <v>0</v>
      </c>
      <c r="S31" s="476">
        <v>54000000</v>
      </c>
      <c r="T31" s="475">
        <f t="shared" si="6"/>
        <v>55000000</v>
      </c>
      <c r="U31" s="26">
        <f t="shared" si="4"/>
        <v>0</v>
      </c>
    </row>
    <row r="32" spans="1:22" x14ac:dyDescent="0.2">
      <c r="A32" s="465">
        <v>20201102</v>
      </c>
      <c r="B32" s="466" t="s">
        <v>130</v>
      </c>
      <c r="C32" s="466">
        <f>SUM(C33:C35)</f>
        <v>20000000</v>
      </c>
      <c r="D32" s="466">
        <f>SUM(D33:D35)</f>
        <v>0</v>
      </c>
      <c r="E32" s="466">
        <f>SUM(E33:E35)</f>
        <v>0</v>
      </c>
      <c r="F32" s="466">
        <f>SUM(F33:F35)</f>
        <v>0</v>
      </c>
      <c r="G32" s="479">
        <f>SUM(G33:G35)</f>
        <v>20000000</v>
      </c>
      <c r="H32" s="479">
        <f t="shared" ref="H32:T32" si="7">SUM(H33:H35)</f>
        <v>20000000</v>
      </c>
      <c r="I32" s="479">
        <f t="shared" si="7"/>
        <v>0</v>
      </c>
      <c r="J32" s="479">
        <f t="shared" si="7"/>
        <v>0</v>
      </c>
      <c r="K32" s="479">
        <f t="shared" si="7"/>
        <v>0</v>
      </c>
      <c r="L32" s="479">
        <f t="shared" si="7"/>
        <v>0</v>
      </c>
      <c r="M32" s="479">
        <f t="shared" si="7"/>
        <v>0</v>
      </c>
      <c r="N32" s="479">
        <f t="shared" si="7"/>
        <v>0</v>
      </c>
      <c r="O32" s="479">
        <f t="shared" si="7"/>
        <v>0</v>
      </c>
      <c r="P32" s="479">
        <f t="shared" si="7"/>
        <v>0</v>
      </c>
      <c r="Q32" s="479">
        <f t="shared" si="7"/>
        <v>0</v>
      </c>
      <c r="R32" s="479">
        <f t="shared" si="7"/>
        <v>0</v>
      </c>
      <c r="S32" s="479">
        <f t="shared" si="7"/>
        <v>0</v>
      </c>
      <c r="T32" s="479">
        <f t="shared" si="7"/>
        <v>20000000</v>
      </c>
      <c r="U32" s="26">
        <f t="shared" si="4"/>
        <v>0</v>
      </c>
    </row>
    <row r="33" spans="1:21" ht="14.25" x14ac:dyDescent="0.2">
      <c r="A33" s="471" t="s">
        <v>24</v>
      </c>
      <c r="B33" s="118" t="s">
        <v>25</v>
      </c>
      <c r="C33" s="480">
        <v>20000000</v>
      </c>
      <c r="D33" s="473"/>
      <c r="E33" s="40"/>
      <c r="F33" s="119"/>
      <c r="G33" s="119">
        <f>C33+D33+E33-F33</f>
        <v>20000000</v>
      </c>
      <c r="H33" s="44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75">
        <f t="shared" si="6"/>
        <v>20000000</v>
      </c>
      <c r="U33" s="26">
        <f t="shared" si="4"/>
        <v>0</v>
      </c>
    </row>
    <row r="34" spans="1:21" x14ac:dyDescent="0.2">
      <c r="A34" s="471" t="s">
        <v>26</v>
      </c>
      <c r="B34" s="118" t="s">
        <v>27</v>
      </c>
      <c r="C34" s="481">
        <v>0</v>
      </c>
      <c r="D34" s="473"/>
      <c r="E34" s="119"/>
      <c r="F34" s="119"/>
      <c r="G34" s="119">
        <f>C34+D34+E34-F34</f>
        <v>0</v>
      </c>
      <c r="H34" s="119">
        <f t="shared" ref="H34:S35" si="8">D34+E34+F34-G34</f>
        <v>0</v>
      </c>
      <c r="I34" s="119">
        <f t="shared" si="8"/>
        <v>0</v>
      </c>
      <c r="J34" s="119">
        <f t="shared" si="8"/>
        <v>0</v>
      </c>
      <c r="K34" s="119">
        <f t="shared" si="8"/>
        <v>0</v>
      </c>
      <c r="L34" s="119">
        <f t="shared" si="8"/>
        <v>0</v>
      </c>
      <c r="M34" s="119">
        <f t="shared" si="8"/>
        <v>0</v>
      </c>
      <c r="N34" s="119">
        <f t="shared" si="8"/>
        <v>0</v>
      </c>
      <c r="O34" s="119">
        <f t="shared" si="8"/>
        <v>0</v>
      </c>
      <c r="P34" s="119">
        <f t="shared" si="8"/>
        <v>0</v>
      </c>
      <c r="Q34" s="119">
        <f t="shared" si="8"/>
        <v>0</v>
      </c>
      <c r="R34" s="119">
        <f t="shared" si="8"/>
        <v>0</v>
      </c>
      <c r="S34" s="119">
        <f t="shared" si="8"/>
        <v>0</v>
      </c>
      <c r="T34" s="475">
        <f t="shared" si="6"/>
        <v>0</v>
      </c>
      <c r="U34" s="26">
        <f t="shared" si="4"/>
        <v>0</v>
      </c>
    </row>
    <row r="35" spans="1:21" x14ac:dyDescent="0.2">
      <c r="A35" s="471" t="s">
        <v>28</v>
      </c>
      <c r="B35" s="127" t="s">
        <v>29</v>
      </c>
      <c r="C35" s="481">
        <v>0</v>
      </c>
      <c r="D35" s="473"/>
      <c r="E35" s="119"/>
      <c r="F35" s="119"/>
      <c r="G35" s="119">
        <f>C35+D35+E35-F35</f>
        <v>0</v>
      </c>
      <c r="H35" s="119">
        <f t="shared" si="8"/>
        <v>0</v>
      </c>
      <c r="I35" s="119">
        <f t="shared" si="8"/>
        <v>0</v>
      </c>
      <c r="J35" s="119">
        <f t="shared" si="8"/>
        <v>0</v>
      </c>
      <c r="K35" s="119">
        <f t="shared" si="8"/>
        <v>0</v>
      </c>
      <c r="L35" s="119">
        <f t="shared" si="8"/>
        <v>0</v>
      </c>
      <c r="M35" s="119">
        <f t="shared" si="8"/>
        <v>0</v>
      </c>
      <c r="N35" s="119">
        <f t="shared" si="8"/>
        <v>0</v>
      </c>
      <c r="O35" s="119">
        <f t="shared" si="8"/>
        <v>0</v>
      </c>
      <c r="P35" s="119">
        <f t="shared" si="8"/>
        <v>0</v>
      </c>
      <c r="Q35" s="119">
        <f t="shared" si="8"/>
        <v>0</v>
      </c>
      <c r="R35" s="119">
        <f t="shared" si="8"/>
        <v>0</v>
      </c>
      <c r="S35" s="119">
        <f t="shared" si="8"/>
        <v>0</v>
      </c>
      <c r="T35" s="475">
        <f t="shared" si="6"/>
        <v>0</v>
      </c>
      <c r="U35" s="26">
        <f t="shared" si="4"/>
        <v>0</v>
      </c>
    </row>
    <row r="36" spans="1:21" ht="24" customHeight="1" thickBot="1" x14ac:dyDescent="0.25">
      <c r="A36" s="415"/>
      <c r="B36" s="442" t="s">
        <v>131</v>
      </c>
      <c r="C36" s="482">
        <f>C37+C42</f>
        <v>149019000</v>
      </c>
      <c r="D36" s="468">
        <f>D37+D42</f>
        <v>0</v>
      </c>
      <c r="E36" s="469">
        <f>E37+E42+E58</f>
        <v>0</v>
      </c>
      <c r="F36" s="469">
        <f>F37+F42+F58</f>
        <v>0</v>
      </c>
      <c r="G36" s="469">
        <f>G37+G42</f>
        <v>149019000</v>
      </c>
      <c r="H36" s="469">
        <f t="shared" ref="H36:S36" si="9">H37+H42</f>
        <v>23101918</v>
      </c>
      <c r="I36" s="469">
        <f t="shared" si="9"/>
        <v>16301918</v>
      </c>
      <c r="J36" s="469">
        <f t="shared" si="9"/>
        <v>26701918</v>
      </c>
      <c r="K36" s="469">
        <f t="shared" si="9"/>
        <v>6468918</v>
      </c>
      <c r="L36" s="469">
        <f t="shared" si="9"/>
        <v>6469018</v>
      </c>
      <c r="M36" s="469">
        <f t="shared" si="9"/>
        <v>23719484</v>
      </c>
      <c r="N36" s="469">
        <f t="shared" si="9"/>
        <v>6418584</v>
      </c>
      <c r="O36" s="469">
        <f t="shared" si="9"/>
        <v>6418584</v>
      </c>
      <c r="P36" s="469">
        <f t="shared" si="9"/>
        <v>7466918</v>
      </c>
      <c r="Q36" s="469">
        <f t="shared" si="9"/>
        <v>7701918</v>
      </c>
      <c r="R36" s="469">
        <f t="shared" si="9"/>
        <v>8201918</v>
      </c>
      <c r="S36" s="469">
        <f t="shared" si="9"/>
        <v>9797902</v>
      </c>
      <c r="T36" s="482">
        <f>T42+T37</f>
        <v>149019000</v>
      </c>
      <c r="U36" s="26">
        <f t="shared" si="4"/>
        <v>0</v>
      </c>
    </row>
    <row r="37" spans="1:21" x14ac:dyDescent="0.2">
      <c r="A37" s="465">
        <v>20201201</v>
      </c>
      <c r="B37" s="466" t="s">
        <v>132</v>
      </c>
      <c r="C37" s="479">
        <f>SUM(C38:C41)</f>
        <v>21300000</v>
      </c>
      <c r="D37" s="466">
        <f>SUM(D38:D41)</f>
        <v>0</v>
      </c>
      <c r="E37" s="466">
        <f>SUM(E38:E41)</f>
        <v>0</v>
      </c>
      <c r="F37" s="466">
        <f>SUM(F38:F41)</f>
        <v>0</v>
      </c>
      <c r="G37" s="479">
        <f>SUM(G38:G41)</f>
        <v>21300000</v>
      </c>
      <c r="H37" s="479">
        <f t="shared" ref="H37:T37" si="10">SUM(H38:H41)</f>
        <v>14000000</v>
      </c>
      <c r="I37" s="479">
        <f t="shared" si="10"/>
        <v>6000000</v>
      </c>
      <c r="J37" s="479">
        <f t="shared" si="10"/>
        <v>0</v>
      </c>
      <c r="K37" s="479">
        <f t="shared" si="10"/>
        <v>0</v>
      </c>
      <c r="L37" s="479">
        <f t="shared" si="10"/>
        <v>0</v>
      </c>
      <c r="M37" s="479">
        <f t="shared" si="10"/>
        <v>0</v>
      </c>
      <c r="N37" s="479">
        <f t="shared" si="10"/>
        <v>0</v>
      </c>
      <c r="O37" s="479">
        <f t="shared" si="10"/>
        <v>0</v>
      </c>
      <c r="P37" s="479">
        <f t="shared" si="10"/>
        <v>0</v>
      </c>
      <c r="Q37" s="479">
        <f t="shared" si="10"/>
        <v>0</v>
      </c>
      <c r="R37" s="479">
        <f t="shared" si="10"/>
        <v>0</v>
      </c>
      <c r="S37" s="479">
        <f t="shared" si="10"/>
        <v>1300000</v>
      </c>
      <c r="T37" s="479">
        <f t="shared" si="10"/>
        <v>21300000</v>
      </c>
      <c r="U37" s="26">
        <f t="shared" si="4"/>
        <v>0</v>
      </c>
    </row>
    <row r="38" spans="1:21" ht="14.25" x14ac:dyDescent="0.2">
      <c r="A38" s="471" t="s">
        <v>32</v>
      </c>
      <c r="B38" s="127" t="s">
        <v>33</v>
      </c>
      <c r="C38" s="483">
        <v>6000000</v>
      </c>
      <c r="D38" s="473"/>
      <c r="E38" s="119"/>
      <c r="F38" s="119"/>
      <c r="G38" s="119">
        <f>C38+D38+E38-F38</f>
        <v>6000000</v>
      </c>
      <c r="H38" s="44">
        <v>6000000</v>
      </c>
      <c r="I38" s="477"/>
      <c r="J38" s="477"/>
      <c r="K38" s="477">
        <v>0</v>
      </c>
      <c r="L38" s="477">
        <v>0</v>
      </c>
      <c r="M38" s="477">
        <v>0</v>
      </c>
      <c r="N38" s="477">
        <v>0</v>
      </c>
      <c r="O38" s="477">
        <v>0</v>
      </c>
      <c r="P38" s="477">
        <v>0</v>
      </c>
      <c r="Q38" s="477">
        <v>0</v>
      </c>
      <c r="R38" s="477">
        <v>0</v>
      </c>
      <c r="S38" s="477">
        <v>0</v>
      </c>
      <c r="T38" s="475">
        <f t="shared" ref="T38:T63" si="11">SUM(H38:S38)</f>
        <v>6000000</v>
      </c>
      <c r="U38" s="26">
        <f t="shared" si="4"/>
        <v>0</v>
      </c>
    </row>
    <row r="39" spans="1:21" ht="14.25" x14ac:dyDescent="0.2">
      <c r="A39" s="471" t="s">
        <v>34</v>
      </c>
      <c r="B39" s="127" t="s">
        <v>35</v>
      </c>
      <c r="C39" s="483">
        <v>14000000</v>
      </c>
      <c r="D39" s="484"/>
      <c r="E39" s="119"/>
      <c r="F39" s="119"/>
      <c r="G39" s="11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75">
        <f t="shared" si="11"/>
        <v>14000000</v>
      </c>
      <c r="U39" s="26">
        <f t="shared" si="4"/>
        <v>0</v>
      </c>
    </row>
    <row r="40" spans="1:21" ht="14.25" x14ac:dyDescent="0.2">
      <c r="A40" s="471" t="s">
        <v>36</v>
      </c>
      <c r="B40" s="127" t="s">
        <v>37</v>
      </c>
      <c r="C40" s="483">
        <v>1300000</v>
      </c>
      <c r="D40" s="473"/>
      <c r="E40" s="119"/>
      <c r="F40" s="119"/>
      <c r="G40" s="119">
        <f>C40+D40+E40-F40</f>
        <v>1300000</v>
      </c>
      <c r="H40" s="44"/>
      <c r="I40" s="40"/>
      <c r="J40" s="40"/>
      <c r="K40" s="40"/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1300000</v>
      </c>
      <c r="T40" s="475">
        <f t="shared" si="11"/>
        <v>1300000</v>
      </c>
      <c r="U40" s="26">
        <f t="shared" si="4"/>
        <v>0</v>
      </c>
    </row>
    <row r="41" spans="1:21" ht="14.25" x14ac:dyDescent="0.2">
      <c r="A41" s="471" t="s">
        <v>38</v>
      </c>
      <c r="B41" s="127" t="s">
        <v>39</v>
      </c>
      <c r="C41" s="483">
        <v>0</v>
      </c>
      <c r="D41" s="473">
        <v>0</v>
      </c>
      <c r="E41" s="119">
        <v>0</v>
      </c>
      <c r="F41" s="119">
        <v>0</v>
      </c>
      <c r="G41" s="119">
        <f>C41+D41+E41-F41</f>
        <v>0</v>
      </c>
      <c r="H41" s="44">
        <f t="shared" ref="H41:R41" si="12">ROUND($G$41/12,-1)</f>
        <v>0</v>
      </c>
      <c r="I41" s="40"/>
      <c r="J41" s="40">
        <v>0</v>
      </c>
      <c r="K41" s="40">
        <v>0</v>
      </c>
      <c r="L41" s="44">
        <f t="shared" si="12"/>
        <v>0</v>
      </c>
      <c r="M41" s="44">
        <f t="shared" si="12"/>
        <v>0</v>
      </c>
      <c r="N41" s="44">
        <f t="shared" si="12"/>
        <v>0</v>
      </c>
      <c r="O41" s="44">
        <f t="shared" si="12"/>
        <v>0</v>
      </c>
      <c r="P41" s="44">
        <f t="shared" si="12"/>
        <v>0</v>
      </c>
      <c r="Q41" s="44">
        <f t="shared" si="12"/>
        <v>0</v>
      </c>
      <c r="R41" s="44">
        <f t="shared" si="12"/>
        <v>0</v>
      </c>
      <c r="S41" s="44">
        <f>G41-SUM(H41:R41)</f>
        <v>0</v>
      </c>
      <c r="T41" s="475">
        <f t="shared" si="11"/>
        <v>0</v>
      </c>
      <c r="U41" s="26">
        <f t="shared" si="4"/>
        <v>0</v>
      </c>
    </row>
    <row r="42" spans="1:21" x14ac:dyDescent="0.2">
      <c r="A42" s="465" t="s">
        <v>40</v>
      </c>
      <c r="B42" s="485" t="s">
        <v>133</v>
      </c>
      <c r="C42" s="486">
        <f>SUM(C43:C58)</f>
        <v>127719000</v>
      </c>
      <c r="D42" s="485">
        <f>SUM(D43:D56)</f>
        <v>0</v>
      </c>
      <c r="E42" s="487">
        <f>SUM(E43:E57)</f>
        <v>0</v>
      </c>
      <c r="F42" s="487">
        <f>SUM(F43:F57)</f>
        <v>0</v>
      </c>
      <c r="G42" s="487">
        <f t="shared" ref="G42:L42" si="13">ROUND(SUM(G43:G58),0)</f>
        <v>127719000</v>
      </c>
      <c r="H42" s="487">
        <f t="shared" si="13"/>
        <v>9101918</v>
      </c>
      <c r="I42" s="487">
        <f t="shared" si="13"/>
        <v>10301918</v>
      </c>
      <c r="J42" s="487">
        <f t="shared" si="13"/>
        <v>26701918</v>
      </c>
      <c r="K42" s="487">
        <f t="shared" si="13"/>
        <v>6468918</v>
      </c>
      <c r="L42" s="487">
        <f t="shared" si="13"/>
        <v>6469018</v>
      </c>
      <c r="M42" s="487">
        <f>ROUND(SUM(M43:M57),0)</f>
        <v>23719484</v>
      </c>
      <c r="N42" s="487">
        <f>ROUND(SUM(N43:N57),0)</f>
        <v>6418584</v>
      </c>
      <c r="O42" s="487">
        <f>ROUND(SUM(O43:O57),0)</f>
        <v>6418584</v>
      </c>
      <c r="P42" s="487">
        <f>ROUND(SUM(P43:P58),0)</f>
        <v>7466918</v>
      </c>
      <c r="Q42" s="487">
        <f>ROUND(SUM(Q43:Q58),0)</f>
        <v>7701918</v>
      </c>
      <c r="R42" s="487">
        <f>ROUND(SUM(R43:R58),0)</f>
        <v>8201918</v>
      </c>
      <c r="S42" s="487">
        <f>ROUND(SUM(S43:S58),0)</f>
        <v>8497902</v>
      </c>
      <c r="T42" s="488">
        <f>SUM(T43:T58)</f>
        <v>127719000</v>
      </c>
      <c r="U42" s="26">
        <f t="shared" si="4"/>
        <v>0</v>
      </c>
    </row>
    <row r="43" spans="1:21" ht="14.25" x14ac:dyDescent="0.2">
      <c r="A43" s="471" t="s">
        <v>42</v>
      </c>
      <c r="B43" s="127" t="s">
        <v>43</v>
      </c>
      <c r="C43" s="483">
        <v>9000000</v>
      </c>
      <c r="D43" s="484"/>
      <c r="E43" s="40"/>
      <c r="F43" s="119"/>
      <c r="G43" s="11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75">
        <f>SUM(H43:S43)</f>
        <v>9000000</v>
      </c>
      <c r="U43" s="26">
        <f t="shared" si="4"/>
        <v>0</v>
      </c>
    </row>
    <row r="44" spans="1:21" ht="14.25" x14ac:dyDescent="0.2">
      <c r="A44" s="471">
        <v>2020120202</v>
      </c>
      <c r="B44" s="127" t="s">
        <v>44</v>
      </c>
      <c r="C44" s="483">
        <v>52500000</v>
      </c>
      <c r="D44" s="484"/>
      <c r="E44" s="40"/>
      <c r="F44" s="119"/>
      <c r="G44" s="119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75">
        <f t="shared" si="11"/>
        <v>52500000</v>
      </c>
      <c r="U44" s="26">
        <f t="shared" si="4"/>
        <v>0</v>
      </c>
    </row>
    <row r="45" spans="1:21" ht="14.25" x14ac:dyDescent="0.2">
      <c r="A45" s="471" t="s">
        <v>45</v>
      </c>
      <c r="B45" s="127" t="s">
        <v>46</v>
      </c>
      <c r="C45" s="483">
        <v>2000000</v>
      </c>
      <c r="D45" s="473"/>
      <c r="E45" s="119"/>
      <c r="F45" s="119"/>
      <c r="G45" s="119">
        <f t="shared" si="14"/>
        <v>2000000</v>
      </c>
      <c r="H45" s="40">
        <v>200000</v>
      </c>
      <c r="I45" s="476"/>
      <c r="J45" s="476"/>
      <c r="K45" s="476">
        <v>167000</v>
      </c>
      <c r="L45" s="476">
        <v>167100</v>
      </c>
      <c r="M45" s="476">
        <v>300900</v>
      </c>
      <c r="N45" s="476">
        <v>200000</v>
      </c>
      <c r="O45" s="44">
        <v>200000</v>
      </c>
      <c r="P45" s="44">
        <v>165000</v>
      </c>
      <c r="Q45" s="476">
        <v>200000</v>
      </c>
      <c r="R45" s="44">
        <v>200000</v>
      </c>
      <c r="S45" s="44">
        <v>200000</v>
      </c>
      <c r="T45" s="475">
        <f t="shared" si="11"/>
        <v>2000000</v>
      </c>
      <c r="U45" s="26">
        <f t="shared" si="4"/>
        <v>0</v>
      </c>
    </row>
    <row r="46" spans="1:21" ht="14.25" x14ac:dyDescent="0.2">
      <c r="A46" s="471" t="s">
        <v>47</v>
      </c>
      <c r="B46" s="127" t="s">
        <v>48</v>
      </c>
      <c r="C46" s="483">
        <v>11619000</v>
      </c>
      <c r="D46" s="473"/>
      <c r="E46" s="119"/>
      <c r="F46" s="119"/>
      <c r="G46" s="119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75">
        <f t="shared" si="11"/>
        <v>11619000</v>
      </c>
      <c r="U46" s="26">
        <f t="shared" si="4"/>
        <v>0</v>
      </c>
    </row>
    <row r="47" spans="1:21" ht="14.25" x14ac:dyDescent="0.2">
      <c r="A47" s="471" t="s">
        <v>49</v>
      </c>
      <c r="B47" s="127" t="s">
        <v>50</v>
      </c>
      <c r="C47" s="483">
        <v>8000000</v>
      </c>
      <c r="D47" s="473"/>
      <c r="E47" s="40"/>
      <c r="F47" s="119"/>
      <c r="G47" s="119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75">
        <f t="shared" si="11"/>
        <v>8000000</v>
      </c>
      <c r="U47" s="26">
        <f t="shared" si="4"/>
        <v>0</v>
      </c>
    </row>
    <row r="48" spans="1:21" ht="14.25" x14ac:dyDescent="0.2">
      <c r="A48" s="471" t="s">
        <v>51</v>
      </c>
      <c r="B48" s="127" t="s">
        <v>52</v>
      </c>
      <c r="C48" s="483">
        <v>2500000</v>
      </c>
      <c r="D48" s="473"/>
      <c r="E48" s="119"/>
      <c r="F48" s="119"/>
      <c r="G48" s="119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75">
        <f t="shared" si="11"/>
        <v>2500000</v>
      </c>
      <c r="U48" s="26">
        <f t="shared" si="4"/>
        <v>0</v>
      </c>
    </row>
    <row r="49" spans="1:22" ht="14.25" x14ac:dyDescent="0.2">
      <c r="A49" s="471" t="s">
        <v>53</v>
      </c>
      <c r="B49" s="127" t="s">
        <v>54</v>
      </c>
      <c r="C49" s="483">
        <v>1500000</v>
      </c>
      <c r="D49" s="473"/>
      <c r="E49" s="119"/>
      <c r="F49" s="119"/>
      <c r="G49" s="119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75">
        <f t="shared" si="11"/>
        <v>1500000</v>
      </c>
      <c r="U49" s="26">
        <f t="shared" si="4"/>
        <v>0</v>
      </c>
    </row>
    <row r="50" spans="1:22" ht="14.25" x14ac:dyDescent="0.2">
      <c r="A50" s="471" t="s">
        <v>55</v>
      </c>
      <c r="B50" s="127" t="s">
        <v>56</v>
      </c>
      <c r="C50" s="483">
        <v>0</v>
      </c>
      <c r="D50" s="473"/>
      <c r="E50" s="119"/>
      <c r="F50" s="119"/>
      <c r="G50" s="119">
        <f t="shared" si="14"/>
        <v>0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475">
        <f t="shared" si="11"/>
        <v>0</v>
      </c>
      <c r="U50" s="26">
        <f t="shared" si="4"/>
        <v>0</v>
      </c>
    </row>
    <row r="51" spans="1:22" ht="14.25" x14ac:dyDescent="0.2">
      <c r="A51" s="471" t="s">
        <v>57</v>
      </c>
      <c r="B51" s="127" t="s">
        <v>58</v>
      </c>
      <c r="C51" s="483">
        <v>9400000</v>
      </c>
      <c r="D51" s="473"/>
      <c r="E51" s="40"/>
      <c r="F51" s="119"/>
      <c r="G51" s="119">
        <f t="shared" si="14"/>
        <v>9400000</v>
      </c>
      <c r="H51" s="40"/>
      <c r="I51" s="489"/>
      <c r="J51" s="489">
        <v>9400000</v>
      </c>
      <c r="K51" s="489"/>
      <c r="L51" s="489"/>
      <c r="M51" s="489"/>
      <c r="N51" s="489"/>
      <c r="O51" s="489"/>
      <c r="P51" s="489"/>
      <c r="Q51" s="489"/>
      <c r="R51" s="44"/>
      <c r="S51" s="44"/>
      <c r="T51" s="475">
        <f t="shared" si="11"/>
        <v>9400000</v>
      </c>
      <c r="U51" s="26">
        <f t="shared" si="4"/>
        <v>0</v>
      </c>
    </row>
    <row r="52" spans="1:22" ht="14.25" x14ac:dyDescent="0.2">
      <c r="A52" s="471" t="s">
        <v>59</v>
      </c>
      <c r="B52" s="127" t="s">
        <v>60</v>
      </c>
      <c r="C52" s="483">
        <v>10000000</v>
      </c>
      <c r="D52" s="473"/>
      <c r="E52" s="119"/>
      <c r="F52" s="119"/>
      <c r="G52" s="119">
        <f t="shared" si="14"/>
        <v>10000000</v>
      </c>
      <c r="H52" s="40"/>
      <c r="I52" s="489"/>
      <c r="J52" s="489">
        <v>10000000</v>
      </c>
      <c r="K52" s="489"/>
      <c r="L52" s="489"/>
      <c r="M52" s="489"/>
      <c r="N52" s="489"/>
      <c r="O52" s="489"/>
      <c r="P52" s="489"/>
      <c r="Q52" s="489"/>
      <c r="R52" s="489"/>
      <c r="S52" s="489"/>
      <c r="T52" s="475">
        <f t="shared" si="11"/>
        <v>10000000</v>
      </c>
      <c r="U52" s="26">
        <f t="shared" si="4"/>
        <v>0</v>
      </c>
    </row>
    <row r="53" spans="1:22" ht="14.25" x14ac:dyDescent="0.2">
      <c r="A53" s="471" t="s">
        <v>61</v>
      </c>
      <c r="B53" s="127" t="s">
        <v>62</v>
      </c>
      <c r="C53" s="483">
        <v>4000000</v>
      </c>
      <c r="D53" s="473"/>
      <c r="E53" s="119"/>
      <c r="F53" s="119"/>
      <c r="G53" s="119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4"/>
      <c r="S53" s="44">
        <v>1000000</v>
      </c>
      <c r="T53" s="475">
        <f t="shared" si="11"/>
        <v>4000000</v>
      </c>
      <c r="U53" s="26">
        <f t="shared" si="4"/>
        <v>0</v>
      </c>
    </row>
    <row r="54" spans="1:22" ht="14.25" x14ac:dyDescent="0.2">
      <c r="A54" s="471" t="s">
        <v>63</v>
      </c>
      <c r="B54" s="127" t="s">
        <v>64</v>
      </c>
      <c r="C54" s="483">
        <v>15000000</v>
      </c>
      <c r="D54" s="473"/>
      <c r="E54" s="119"/>
      <c r="F54" s="119"/>
      <c r="G54" s="119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4"/>
      <c r="S54" s="44"/>
      <c r="T54" s="475">
        <f t="shared" si="11"/>
        <v>15000000</v>
      </c>
      <c r="U54" s="26">
        <f t="shared" si="4"/>
        <v>0</v>
      </c>
    </row>
    <row r="55" spans="1:22" ht="14.25" x14ac:dyDescent="0.2">
      <c r="A55" s="471">
        <v>2020120213</v>
      </c>
      <c r="B55" s="127" t="s">
        <v>65</v>
      </c>
      <c r="C55" s="483">
        <v>0</v>
      </c>
      <c r="D55" s="473"/>
      <c r="E55" s="119"/>
      <c r="F55" s="119"/>
      <c r="G55" s="119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4"/>
      <c r="S55" s="44"/>
      <c r="T55" s="475">
        <f t="shared" si="11"/>
        <v>0</v>
      </c>
      <c r="U55" s="26">
        <f t="shared" si="4"/>
        <v>0</v>
      </c>
    </row>
    <row r="56" spans="1:22" ht="14.25" x14ac:dyDescent="0.2">
      <c r="A56" s="471" t="s">
        <v>66</v>
      </c>
      <c r="B56" s="127" t="s">
        <v>67</v>
      </c>
      <c r="C56" s="483">
        <v>0</v>
      </c>
      <c r="D56" s="473"/>
      <c r="E56" s="119"/>
      <c r="F56" s="119"/>
      <c r="G56" s="11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4"/>
      <c r="S56" s="44"/>
      <c r="T56" s="475">
        <f t="shared" si="11"/>
        <v>0</v>
      </c>
      <c r="U56" s="26">
        <f t="shared" si="4"/>
        <v>0</v>
      </c>
    </row>
    <row r="57" spans="1:22" ht="14.25" x14ac:dyDescent="0.2">
      <c r="A57" s="471">
        <v>2020120215</v>
      </c>
      <c r="B57" s="127" t="s">
        <v>97</v>
      </c>
      <c r="C57" s="483">
        <v>1200000</v>
      </c>
      <c r="D57" s="473"/>
      <c r="E57" s="40"/>
      <c r="F57" s="119"/>
      <c r="G57" s="119">
        <f t="shared" si="14"/>
        <v>1200000</v>
      </c>
      <c r="H57" s="44">
        <v>1200000</v>
      </c>
      <c r="I57" s="44">
        <v>0</v>
      </c>
      <c r="J57" s="44">
        <v>0</v>
      </c>
      <c r="K57" s="44">
        <v>0</v>
      </c>
      <c r="L57" s="44"/>
      <c r="M57" s="44"/>
      <c r="N57" s="44"/>
      <c r="O57" s="44"/>
      <c r="P57" s="44"/>
      <c r="Q57" s="44"/>
      <c r="R57" s="44"/>
      <c r="S57" s="44"/>
      <c r="T57" s="475">
        <f t="shared" si="11"/>
        <v>1200000</v>
      </c>
      <c r="U57" s="26">
        <f t="shared" si="4"/>
        <v>0</v>
      </c>
    </row>
    <row r="58" spans="1:22" ht="14.25" x14ac:dyDescent="0.2">
      <c r="A58" s="471">
        <v>2020120216</v>
      </c>
      <c r="B58" s="490" t="s">
        <v>148</v>
      </c>
      <c r="C58" s="483">
        <v>1000000</v>
      </c>
      <c r="D58" s="473"/>
      <c r="E58" s="40"/>
      <c r="F58" s="119"/>
      <c r="G58" s="119">
        <f t="shared" si="14"/>
        <v>1000000</v>
      </c>
      <c r="H58" s="44">
        <v>83334</v>
      </c>
      <c r="I58" s="44">
        <v>83334</v>
      </c>
      <c r="J58" s="44">
        <v>83334</v>
      </c>
      <c r="K58" s="44">
        <v>83334</v>
      </c>
      <c r="L58" s="44">
        <v>83334</v>
      </c>
      <c r="M58" s="44">
        <v>83334</v>
      </c>
      <c r="N58" s="44">
        <v>83334</v>
      </c>
      <c r="O58" s="44">
        <v>83334</v>
      </c>
      <c r="P58" s="44">
        <v>83334</v>
      </c>
      <c r="Q58" s="44">
        <v>83334</v>
      </c>
      <c r="R58" s="44">
        <v>83334</v>
      </c>
      <c r="S58" s="44">
        <v>83326</v>
      </c>
      <c r="T58" s="475">
        <f t="shared" si="11"/>
        <v>1000000</v>
      </c>
      <c r="U58" s="26">
        <f t="shared" si="4"/>
        <v>0</v>
      </c>
    </row>
    <row r="59" spans="1:22" x14ac:dyDescent="0.2">
      <c r="A59" s="465" t="s">
        <v>68</v>
      </c>
      <c r="B59" s="485" t="s">
        <v>134</v>
      </c>
      <c r="C59" s="485">
        <f>SUM(C60:C63)</f>
        <v>83629741</v>
      </c>
      <c r="D59" s="485">
        <f>SUM(D60:D63)</f>
        <v>0</v>
      </c>
      <c r="E59" s="485">
        <f>SUM(E60:E63)</f>
        <v>0</v>
      </c>
      <c r="F59" s="487">
        <f>SUM(F60:F63)</f>
        <v>0</v>
      </c>
      <c r="G59" s="487">
        <f>ROUND(SUM(G60:G63),0)</f>
        <v>83629741</v>
      </c>
      <c r="H59" s="487">
        <f t="shared" ref="H59:S59" si="15">ROUND(SUM(H60:H63),0)</f>
        <v>5535806</v>
      </c>
      <c r="I59" s="487">
        <f t="shared" si="15"/>
        <v>5035806</v>
      </c>
      <c r="J59" s="487">
        <f t="shared" si="15"/>
        <v>5035806</v>
      </c>
      <c r="K59" s="487">
        <f t="shared" si="15"/>
        <v>5035806</v>
      </c>
      <c r="L59" s="487">
        <f t="shared" si="15"/>
        <v>5035806</v>
      </c>
      <c r="M59" s="487">
        <f t="shared" si="15"/>
        <v>5035806</v>
      </c>
      <c r="N59" s="487">
        <f t="shared" si="15"/>
        <v>5035806</v>
      </c>
      <c r="O59" s="487">
        <f t="shared" si="15"/>
        <v>5035806</v>
      </c>
      <c r="P59" s="487">
        <f t="shared" si="15"/>
        <v>5035806</v>
      </c>
      <c r="Q59" s="487">
        <f t="shared" si="15"/>
        <v>5035806</v>
      </c>
      <c r="R59" s="487">
        <f t="shared" si="15"/>
        <v>5035806</v>
      </c>
      <c r="S59" s="487">
        <f t="shared" si="15"/>
        <v>27735875</v>
      </c>
      <c r="T59" s="487">
        <f>SUM(T60:T63)</f>
        <v>83629741</v>
      </c>
      <c r="U59" s="26">
        <f t="shared" si="4"/>
        <v>0</v>
      </c>
    </row>
    <row r="60" spans="1:22" ht="14.25" x14ac:dyDescent="0.2">
      <c r="A60" s="471" t="s">
        <v>70</v>
      </c>
      <c r="B60" s="127" t="s">
        <v>71</v>
      </c>
      <c r="C60" s="491">
        <v>16000083</v>
      </c>
      <c r="D60" s="473"/>
      <c r="E60" s="119"/>
      <c r="F60" s="119"/>
      <c r="G60" s="119">
        <f t="shared" si="14"/>
        <v>16000083</v>
      </c>
      <c r="H60" s="40">
        <v>0</v>
      </c>
      <c r="I60" s="492"/>
      <c r="J60" s="492"/>
      <c r="K60" s="492"/>
      <c r="L60" s="492"/>
      <c r="M60" s="492"/>
      <c r="N60" s="492"/>
      <c r="O60" s="44"/>
      <c r="P60" s="44"/>
      <c r="Q60" s="44"/>
      <c r="R60" s="44"/>
      <c r="S60" s="44">
        <v>16000083</v>
      </c>
      <c r="T60" s="475">
        <f t="shared" si="11"/>
        <v>16000083</v>
      </c>
      <c r="U60" s="26">
        <f t="shared" si="4"/>
        <v>0</v>
      </c>
    </row>
    <row r="61" spans="1:22" ht="14.25" x14ac:dyDescent="0.2">
      <c r="A61" s="471" t="s">
        <v>72</v>
      </c>
      <c r="B61" s="127" t="s">
        <v>73</v>
      </c>
      <c r="C61" s="491">
        <v>46429658</v>
      </c>
      <c r="D61" s="473"/>
      <c r="E61" s="119"/>
      <c r="F61" s="119"/>
      <c r="G61" s="119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75">
        <f t="shared" si="11"/>
        <v>46429658</v>
      </c>
      <c r="U61" s="26">
        <f t="shared" si="4"/>
        <v>0</v>
      </c>
      <c r="V61" s="26"/>
    </row>
    <row r="62" spans="1:22" ht="14.25" x14ac:dyDescent="0.2">
      <c r="A62" s="471">
        <v>2020110304</v>
      </c>
      <c r="B62" s="127" t="s">
        <v>74</v>
      </c>
      <c r="C62" s="491">
        <v>14000000</v>
      </c>
      <c r="D62" s="473"/>
      <c r="E62" s="119"/>
      <c r="F62" s="119"/>
      <c r="G62" s="119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75">
        <f t="shared" si="11"/>
        <v>14000000</v>
      </c>
      <c r="U62" s="26">
        <f t="shared" si="4"/>
        <v>0</v>
      </c>
    </row>
    <row r="63" spans="1:22" ht="14.25" x14ac:dyDescent="0.2">
      <c r="A63" s="471">
        <v>2020110305</v>
      </c>
      <c r="B63" s="127" t="s">
        <v>75</v>
      </c>
      <c r="C63" s="491">
        <v>7200000</v>
      </c>
      <c r="D63" s="473"/>
      <c r="E63" s="119"/>
      <c r="F63" s="119"/>
      <c r="G63" s="119">
        <f t="shared" si="14"/>
        <v>7200000</v>
      </c>
      <c r="H63" s="40">
        <v>500000</v>
      </c>
      <c r="I63" s="476">
        <v>0</v>
      </c>
      <c r="J63" s="476">
        <v>0</v>
      </c>
      <c r="K63" s="476">
        <v>0</v>
      </c>
      <c r="L63" s="476">
        <v>0</v>
      </c>
      <c r="M63" s="476"/>
      <c r="N63" s="476">
        <v>0</v>
      </c>
      <c r="O63" s="476">
        <v>0</v>
      </c>
      <c r="P63" s="476">
        <v>0</v>
      </c>
      <c r="Q63" s="476">
        <v>0</v>
      </c>
      <c r="R63" s="476">
        <v>0</v>
      </c>
      <c r="S63" s="44">
        <v>6700000</v>
      </c>
      <c r="T63" s="475">
        <f t="shared" si="11"/>
        <v>7200000</v>
      </c>
      <c r="U63" s="26">
        <f t="shared" si="4"/>
        <v>0</v>
      </c>
    </row>
    <row r="64" spans="1:22" x14ac:dyDescent="0.2">
      <c r="A64" s="465">
        <v>20201104</v>
      </c>
      <c r="B64" s="485" t="s">
        <v>135</v>
      </c>
      <c r="C64" s="485">
        <f>SUM(C65:C74)</f>
        <v>177100000</v>
      </c>
      <c r="D64" s="485">
        <f>SUM(D65:D74)</f>
        <v>0</v>
      </c>
      <c r="E64" s="485">
        <f>SUM(E65:E74)</f>
        <v>0</v>
      </c>
      <c r="F64" s="485">
        <f>SUM(F65:F74)</f>
        <v>0</v>
      </c>
      <c r="G64" s="488">
        <f>SUM(G65:G74)</f>
        <v>177100000</v>
      </c>
      <c r="H64" s="488">
        <f t="shared" ref="H64:S64" si="16">SUM(H65:H74)</f>
        <v>11591665</v>
      </c>
      <c r="I64" s="488">
        <f t="shared" si="16"/>
        <v>10091665</v>
      </c>
      <c r="J64" s="488">
        <f t="shared" si="16"/>
        <v>10091665</v>
      </c>
      <c r="K64" s="488">
        <f t="shared" si="16"/>
        <v>10091665</v>
      </c>
      <c r="L64" s="488">
        <f t="shared" si="16"/>
        <v>10091665</v>
      </c>
      <c r="M64" s="488">
        <f t="shared" si="16"/>
        <v>10091665</v>
      </c>
      <c r="N64" s="488">
        <f t="shared" si="16"/>
        <v>10091665</v>
      </c>
      <c r="O64" s="488">
        <f t="shared" si="16"/>
        <v>10091665</v>
      </c>
      <c r="P64" s="488">
        <f t="shared" si="16"/>
        <v>10091665</v>
      </c>
      <c r="Q64" s="488">
        <f t="shared" si="16"/>
        <v>10091665</v>
      </c>
      <c r="R64" s="488">
        <f t="shared" si="16"/>
        <v>10091665</v>
      </c>
      <c r="S64" s="488">
        <f t="shared" si="16"/>
        <v>64591685</v>
      </c>
      <c r="T64" s="488">
        <f>SUM(T65:T74)</f>
        <v>177100000</v>
      </c>
      <c r="U64" s="26">
        <f t="shared" si="4"/>
        <v>0</v>
      </c>
    </row>
    <row r="65" spans="1:21" ht="14.25" x14ac:dyDescent="0.2">
      <c r="A65" s="493" t="s">
        <v>77</v>
      </c>
      <c r="B65" s="127" t="s">
        <v>78</v>
      </c>
      <c r="C65" s="472">
        <v>56000000</v>
      </c>
      <c r="D65" s="473"/>
      <c r="E65" s="119"/>
      <c r="F65" s="119"/>
      <c r="G65" s="119">
        <f>ROUND((C65+D65+E65-F65),0)</f>
        <v>56000000</v>
      </c>
      <c r="H65" s="477">
        <v>1500000</v>
      </c>
      <c r="I65" s="477">
        <v>0</v>
      </c>
      <c r="J65" s="477">
        <v>0</v>
      </c>
      <c r="K65" s="477">
        <v>0</v>
      </c>
      <c r="L65" s="477">
        <v>0</v>
      </c>
      <c r="M65" s="477">
        <v>0</v>
      </c>
      <c r="N65" s="477"/>
      <c r="O65" s="477">
        <v>0</v>
      </c>
      <c r="P65" s="477">
        <v>0</v>
      </c>
      <c r="Q65" s="477">
        <v>0</v>
      </c>
      <c r="R65" s="477">
        <v>0</v>
      </c>
      <c r="S65" s="44">
        <v>54500000</v>
      </c>
      <c r="T65" s="475">
        <f>ROUND(SUM(H65:S65),0)</f>
        <v>56000000</v>
      </c>
      <c r="U65" s="26">
        <f t="shared" si="4"/>
        <v>0</v>
      </c>
    </row>
    <row r="66" spans="1:21" ht="14.25" x14ac:dyDescent="0.2">
      <c r="A66" s="471" t="s">
        <v>79</v>
      </c>
      <c r="B66" s="127" t="s">
        <v>73</v>
      </c>
      <c r="C66" s="472">
        <v>0</v>
      </c>
      <c r="D66" s="473"/>
      <c r="E66" s="119"/>
      <c r="F66" s="119"/>
      <c r="G66" s="119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4"/>
      <c r="S66" s="44"/>
      <c r="T66" s="475">
        <f t="shared" ref="T66:T74" si="18">ROUND(SUM(H66:S66),0)</f>
        <v>0</v>
      </c>
      <c r="U66" s="26">
        <f t="shared" si="4"/>
        <v>0</v>
      </c>
    </row>
    <row r="67" spans="1:21" ht="14.25" x14ac:dyDescent="0.2">
      <c r="A67" s="471" t="s">
        <v>80</v>
      </c>
      <c r="B67" s="127" t="s">
        <v>81</v>
      </c>
      <c r="C67" s="472">
        <v>3900000</v>
      </c>
      <c r="D67" s="473"/>
      <c r="E67" s="119"/>
      <c r="F67" s="119"/>
      <c r="G67" s="119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75">
        <f t="shared" si="18"/>
        <v>3900000</v>
      </c>
      <c r="U67" s="26">
        <f t="shared" si="4"/>
        <v>0</v>
      </c>
    </row>
    <row r="68" spans="1:21" ht="14.25" x14ac:dyDescent="0.2">
      <c r="A68" s="471" t="s">
        <v>82</v>
      </c>
      <c r="B68" s="127" t="s">
        <v>74</v>
      </c>
      <c r="C68" s="472">
        <v>52000000</v>
      </c>
      <c r="D68" s="473"/>
      <c r="E68" s="119"/>
      <c r="F68" s="119"/>
      <c r="G68" s="119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75">
        <f t="shared" si="18"/>
        <v>52000000</v>
      </c>
      <c r="U68" s="26">
        <f t="shared" si="4"/>
        <v>0</v>
      </c>
    </row>
    <row r="69" spans="1:21" ht="14.25" x14ac:dyDescent="0.2">
      <c r="A69" s="471" t="s">
        <v>83</v>
      </c>
      <c r="B69" s="127" t="s">
        <v>84</v>
      </c>
      <c r="C69" s="472">
        <v>27000000</v>
      </c>
      <c r="D69" s="473"/>
      <c r="E69" s="119"/>
      <c r="F69" s="119"/>
      <c r="G69" s="119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75">
        <f t="shared" si="18"/>
        <v>27000000</v>
      </c>
      <c r="U69" s="26">
        <f t="shared" si="4"/>
        <v>0</v>
      </c>
    </row>
    <row r="70" spans="1:21" ht="14.25" x14ac:dyDescent="0.2">
      <c r="A70" s="471" t="s">
        <v>85</v>
      </c>
      <c r="B70" s="127" t="s">
        <v>86</v>
      </c>
      <c r="C70" s="472">
        <v>23000000</v>
      </c>
      <c r="D70" s="473"/>
      <c r="E70" s="119"/>
      <c r="F70" s="119"/>
      <c r="G70" s="119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75">
        <f t="shared" si="18"/>
        <v>23000000</v>
      </c>
      <c r="U70" s="26">
        <f t="shared" si="4"/>
        <v>0</v>
      </c>
    </row>
    <row r="71" spans="1:21" ht="14.25" x14ac:dyDescent="0.2">
      <c r="A71" s="471" t="s">
        <v>87</v>
      </c>
      <c r="B71" s="127" t="s">
        <v>88</v>
      </c>
      <c r="C71" s="472">
        <v>4000000</v>
      </c>
      <c r="D71" s="473"/>
      <c r="E71" s="119"/>
      <c r="F71" s="119"/>
      <c r="G71" s="119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75">
        <f t="shared" si="18"/>
        <v>4000000</v>
      </c>
      <c r="U71" s="26">
        <f t="shared" si="4"/>
        <v>0</v>
      </c>
    </row>
    <row r="72" spans="1:21" ht="14.25" x14ac:dyDescent="0.2">
      <c r="A72" s="471" t="s">
        <v>89</v>
      </c>
      <c r="B72" s="127" t="s">
        <v>90</v>
      </c>
      <c r="C72" s="472">
        <v>4000000</v>
      </c>
      <c r="D72" s="473"/>
      <c r="E72" s="119"/>
      <c r="F72" s="119"/>
      <c r="G72" s="119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75">
        <f t="shared" si="18"/>
        <v>4000000</v>
      </c>
      <c r="U72" s="26">
        <f t="shared" si="4"/>
        <v>0</v>
      </c>
    </row>
    <row r="73" spans="1:21" ht="14.25" x14ac:dyDescent="0.2">
      <c r="A73" s="471" t="s">
        <v>91</v>
      </c>
      <c r="B73" s="127" t="s">
        <v>92</v>
      </c>
      <c r="C73" s="472">
        <v>7200000</v>
      </c>
      <c r="D73" s="473"/>
      <c r="E73" s="119"/>
      <c r="F73" s="119"/>
      <c r="G73" s="119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75">
        <f t="shared" si="18"/>
        <v>7200000</v>
      </c>
      <c r="U73" s="26">
        <f t="shared" si="4"/>
        <v>0</v>
      </c>
    </row>
    <row r="74" spans="1:21" ht="14.25" x14ac:dyDescent="0.2">
      <c r="A74" s="471" t="s">
        <v>93</v>
      </c>
      <c r="B74" s="127" t="s">
        <v>94</v>
      </c>
      <c r="C74" s="472">
        <v>0</v>
      </c>
      <c r="D74" s="473">
        <v>0</v>
      </c>
      <c r="E74" s="119">
        <v>0</v>
      </c>
      <c r="F74" s="119">
        <v>0</v>
      </c>
      <c r="G74" s="119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4">
        <f>ROUND($G$74/12,-1)</f>
        <v>0</v>
      </c>
      <c r="R74" s="44">
        <f>ROUND($G$74/12,-1)</f>
        <v>0</v>
      </c>
      <c r="S74" s="44">
        <f>G74-SUM(H74:R74)</f>
        <v>0</v>
      </c>
      <c r="T74" s="475">
        <f t="shared" si="18"/>
        <v>0</v>
      </c>
      <c r="U74" s="26">
        <f t="shared" si="4"/>
        <v>0</v>
      </c>
    </row>
    <row r="75" spans="1:21" x14ac:dyDescent="0.2">
      <c r="A75" s="465">
        <v>20201301</v>
      </c>
      <c r="B75" s="485" t="s">
        <v>95</v>
      </c>
      <c r="C75" s="487">
        <f t="shared" ref="C75:T75" si="19">C76</f>
        <v>75000000</v>
      </c>
      <c r="D75" s="488">
        <f t="shared" si="19"/>
        <v>0</v>
      </c>
      <c r="E75" s="488">
        <f t="shared" si="19"/>
        <v>0</v>
      </c>
      <c r="F75" s="488">
        <f t="shared" si="19"/>
        <v>0</v>
      </c>
      <c r="G75" s="488">
        <f t="shared" si="19"/>
        <v>75000000</v>
      </c>
      <c r="H75" s="485">
        <f t="shared" si="19"/>
        <v>62534000</v>
      </c>
      <c r="I75" s="485">
        <f t="shared" si="19"/>
        <v>0</v>
      </c>
      <c r="J75" s="485">
        <f t="shared" si="19"/>
        <v>12466000</v>
      </c>
      <c r="K75" s="485">
        <f t="shared" si="19"/>
        <v>0</v>
      </c>
      <c r="L75" s="485">
        <f t="shared" si="19"/>
        <v>0</v>
      </c>
      <c r="M75" s="485">
        <f t="shared" si="19"/>
        <v>0</v>
      </c>
      <c r="N75" s="485">
        <f t="shared" si="19"/>
        <v>0</v>
      </c>
      <c r="O75" s="485">
        <f t="shared" si="19"/>
        <v>0</v>
      </c>
      <c r="P75" s="485">
        <f t="shared" si="19"/>
        <v>0</v>
      </c>
      <c r="Q75" s="485">
        <f t="shared" si="19"/>
        <v>0</v>
      </c>
      <c r="R75" s="485">
        <f t="shared" si="19"/>
        <v>0</v>
      </c>
      <c r="S75" s="485">
        <f t="shared" si="19"/>
        <v>0</v>
      </c>
      <c r="T75" s="485">
        <f t="shared" si="19"/>
        <v>75000000</v>
      </c>
      <c r="U75" s="26">
        <f t="shared" si="4"/>
        <v>0</v>
      </c>
    </row>
    <row r="76" spans="1:21" ht="15" thickBot="1" x14ac:dyDescent="0.25">
      <c r="A76" s="494">
        <v>2020130101</v>
      </c>
      <c r="B76" s="495" t="s">
        <v>142</v>
      </c>
      <c r="C76" s="496">
        <v>75000000</v>
      </c>
      <c r="D76" s="497"/>
      <c r="E76" s="498"/>
      <c r="F76" s="498"/>
      <c r="G76" s="498">
        <f t="shared" si="14"/>
        <v>75000000</v>
      </c>
      <c r="H76" s="499">
        <v>62534000</v>
      </c>
      <c r="I76" s="499">
        <v>0</v>
      </c>
      <c r="J76" s="499">
        <v>12466000</v>
      </c>
      <c r="K76" s="499">
        <v>0</v>
      </c>
      <c r="L76" s="499">
        <v>0</v>
      </c>
      <c r="M76" s="499">
        <v>0</v>
      </c>
      <c r="N76" s="499"/>
      <c r="O76" s="499">
        <v>0</v>
      </c>
      <c r="P76" s="499"/>
      <c r="Q76" s="499"/>
      <c r="R76" s="499"/>
      <c r="S76" s="499"/>
      <c r="T76" s="475">
        <f>ROUND(SUM(H76:S76),0)</f>
        <v>75000000</v>
      </c>
      <c r="U76" s="26">
        <f t="shared" si="4"/>
        <v>0</v>
      </c>
    </row>
    <row r="77" spans="1:21" x14ac:dyDescent="0.2">
      <c r="A77" s="485"/>
      <c r="B77" s="485" t="s">
        <v>136</v>
      </c>
      <c r="C77" s="488">
        <f>C64+C59+C42+C37+C32+C23+C75</f>
        <v>1155126065</v>
      </c>
      <c r="D77" s="488">
        <f>D64+D59+D42+D37+D32+D23+D75</f>
        <v>0</v>
      </c>
      <c r="E77" s="488">
        <f>E64+E59+E42+E37+E32+E23+E75</f>
        <v>0</v>
      </c>
      <c r="F77" s="488">
        <f>F64+F59+F42+F37+F32+F23+F75</f>
        <v>0</v>
      </c>
      <c r="G77" s="488">
        <f>G64+G59+G42+G37+G32+G23+G75</f>
        <v>1155126065</v>
      </c>
      <c r="H77" s="488">
        <f t="shared" ref="H77:O77" si="20">H64+H59+H42+H37+H32+H23</f>
        <v>104994166</v>
      </c>
      <c r="I77" s="488">
        <f t="shared" si="20"/>
        <v>75194166</v>
      </c>
      <c r="J77" s="488">
        <f t="shared" si="20"/>
        <v>82694166</v>
      </c>
      <c r="K77" s="488">
        <f t="shared" si="20"/>
        <v>63411166</v>
      </c>
      <c r="L77" s="488">
        <f t="shared" si="20"/>
        <v>63611266</v>
      </c>
      <c r="M77" s="488">
        <f t="shared" si="20"/>
        <v>90289468</v>
      </c>
      <c r="N77" s="488">
        <f t="shared" si="20"/>
        <v>91610832</v>
      </c>
      <c r="O77" s="488">
        <f t="shared" si="20"/>
        <v>67960832</v>
      </c>
      <c r="P77" s="488">
        <f>P64+P59+P42+P37+P32+P23+P75</f>
        <v>63459166</v>
      </c>
      <c r="Q77" s="488">
        <f>Q64+Q59+Q42+Q37+Q32+Q23</f>
        <v>78094166</v>
      </c>
      <c r="R77" s="488">
        <f>R64+R59+R42+R37+R32+R23</f>
        <v>75594166</v>
      </c>
      <c r="S77" s="488">
        <f>S23+S32+S37+S42+S59+S64+S75</f>
        <v>222962503</v>
      </c>
      <c r="T77" s="488">
        <f>T75+T64+T59+T42+T37+T32+T23</f>
        <v>1155126065</v>
      </c>
      <c r="U77" s="26">
        <f t="shared" si="4"/>
        <v>0</v>
      </c>
    </row>
    <row r="78" spans="1:21" x14ac:dyDescent="0.2">
      <c r="A78" s="415"/>
      <c r="B78" s="429"/>
      <c r="C78" s="430"/>
      <c r="D78" s="431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2"/>
    </row>
    <row r="79" spans="1:21" x14ac:dyDescent="0.2">
      <c r="A79" s="415"/>
      <c r="B79" s="429"/>
      <c r="C79" s="430"/>
      <c r="D79" s="429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32"/>
    </row>
    <row r="80" spans="1:21" x14ac:dyDescent="0.2">
      <c r="A80" s="415"/>
      <c r="B80" s="429"/>
      <c r="C80" s="456"/>
      <c r="D80" s="429"/>
      <c r="E80" s="456"/>
      <c r="F80" s="500"/>
      <c r="G80" s="501" t="s">
        <v>139</v>
      </c>
      <c r="H80" s="456"/>
      <c r="I80" s="456"/>
      <c r="J80" s="456"/>
      <c r="K80" s="456"/>
      <c r="L80" s="456"/>
      <c r="M80" s="456"/>
      <c r="N80" s="456"/>
      <c r="O80" s="456"/>
      <c r="P80" s="501" t="s">
        <v>137</v>
      </c>
      <c r="Q80" s="456"/>
      <c r="R80" s="456"/>
      <c r="S80" s="456"/>
      <c r="T80" s="502"/>
    </row>
    <row r="81" spans="1:20" x14ac:dyDescent="0.2">
      <c r="A81" s="415"/>
      <c r="B81" s="429"/>
      <c r="C81" s="503"/>
      <c r="D81" s="429"/>
      <c r="E81" s="456"/>
      <c r="F81" s="500"/>
      <c r="G81" s="504" t="s">
        <v>141</v>
      </c>
      <c r="H81" s="456"/>
      <c r="I81" s="456"/>
      <c r="J81" s="456"/>
      <c r="K81" s="456"/>
      <c r="L81" s="456"/>
      <c r="M81" s="456"/>
      <c r="N81" s="456"/>
      <c r="O81" s="456"/>
      <c r="P81" s="456" t="s">
        <v>138</v>
      </c>
      <c r="Q81" s="501"/>
      <c r="R81" s="456"/>
      <c r="S81" s="456"/>
      <c r="T81" s="502"/>
    </row>
    <row r="82" spans="1:20" ht="13.5" thickBot="1" x14ac:dyDescent="0.25">
      <c r="A82" s="415"/>
      <c r="B82" s="422"/>
      <c r="C82" s="428"/>
      <c r="D82" s="422"/>
      <c r="E82" s="428"/>
      <c r="F82" s="505"/>
      <c r="G82" s="505"/>
      <c r="H82" s="428"/>
      <c r="I82" s="428"/>
      <c r="J82" s="428"/>
      <c r="K82" s="428"/>
      <c r="L82" s="428"/>
      <c r="M82" s="428"/>
      <c r="N82" s="428"/>
      <c r="O82" s="428"/>
      <c r="P82" s="506"/>
      <c r="Q82" s="428"/>
      <c r="R82" s="428"/>
      <c r="S82" s="428"/>
      <c r="T82" s="507"/>
    </row>
    <row r="86" spans="1:20" x14ac:dyDescent="0.2">
      <c r="G86" s="26"/>
    </row>
    <row r="88" spans="1:20" x14ac:dyDescent="0.2">
      <c r="G88" s="26"/>
    </row>
    <row r="91" spans="1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3"/>
  <sheetViews>
    <sheetView topLeftCell="A24" workbookViewId="0">
      <selection activeCell="I8" sqref="I8"/>
    </sheetView>
  </sheetViews>
  <sheetFormatPr baseColWidth="10" defaultRowHeight="14.25" x14ac:dyDescent="0.2"/>
  <cols>
    <col min="1" max="1" width="11" style="1" customWidth="1"/>
    <col min="2" max="2" width="38.125" style="1" customWidth="1"/>
    <col min="3" max="3" width="21.875" style="248" bestFit="1" customWidth="1"/>
    <col min="4" max="16384" width="11" style="1"/>
  </cols>
  <sheetData>
    <row r="3" spans="1:3" ht="15.75" x14ac:dyDescent="0.25">
      <c r="A3" s="518" t="s">
        <v>152</v>
      </c>
      <c r="B3" s="518"/>
      <c r="C3" s="518"/>
    </row>
    <row r="4" spans="1:3" ht="15.75" x14ac:dyDescent="0.25">
      <c r="A4" s="518" t="s">
        <v>0</v>
      </c>
      <c r="B4" s="518"/>
      <c r="C4" s="518"/>
    </row>
    <row r="5" spans="1:3" ht="15.75" x14ac:dyDescent="0.25">
      <c r="A5" s="518" t="s">
        <v>174</v>
      </c>
      <c r="B5" s="518"/>
      <c r="C5" s="518"/>
    </row>
    <row r="7" spans="1:3" ht="15" thickBot="1" x14ac:dyDescent="0.25"/>
    <row r="8" spans="1:3" ht="45" x14ac:dyDescent="0.2">
      <c r="A8" s="249" t="s">
        <v>153</v>
      </c>
      <c r="B8" s="250" t="s">
        <v>1</v>
      </c>
      <c r="C8" s="251" t="s">
        <v>154</v>
      </c>
    </row>
    <row r="9" spans="1:3" ht="20.25" x14ac:dyDescent="0.2">
      <c r="A9" s="252">
        <v>2</v>
      </c>
      <c r="B9" s="253" t="s">
        <v>155</v>
      </c>
      <c r="C9" s="254">
        <f>+C11+C20+C24+C29+C46+C51+C62</f>
        <v>1155126065</v>
      </c>
    </row>
    <row r="10" spans="1:3" ht="15" x14ac:dyDescent="0.25">
      <c r="A10" s="255"/>
      <c r="B10" s="256"/>
      <c r="C10" s="257"/>
    </row>
    <row r="11" spans="1:3" ht="15.75" x14ac:dyDescent="0.2">
      <c r="A11" s="258" t="s">
        <v>4</v>
      </c>
      <c r="B11" s="259" t="s">
        <v>5</v>
      </c>
      <c r="C11" s="260">
        <f>SUM(C12:C19)</f>
        <v>650377324</v>
      </c>
    </row>
    <row r="12" spans="1:3" x14ac:dyDescent="0.2">
      <c r="A12" s="261" t="s">
        <v>6</v>
      </c>
      <c r="B12" s="56" t="s">
        <v>7</v>
      </c>
      <c r="C12" s="262">
        <v>488231324</v>
      </c>
    </row>
    <row r="13" spans="1:3" x14ac:dyDescent="0.2">
      <c r="A13" s="261" t="s">
        <v>10</v>
      </c>
      <c r="B13" s="56" t="s">
        <v>11</v>
      </c>
      <c r="C13" s="262">
        <v>1246000</v>
      </c>
    </row>
    <row r="14" spans="1:3" x14ac:dyDescent="0.2">
      <c r="A14" s="261" t="s">
        <v>12</v>
      </c>
      <c r="B14" s="56" t="s">
        <v>13</v>
      </c>
      <c r="C14" s="262">
        <v>900000</v>
      </c>
    </row>
    <row r="15" spans="1:3" x14ac:dyDescent="0.2">
      <c r="A15" s="261" t="s">
        <v>14</v>
      </c>
      <c r="B15" s="56" t="s">
        <v>15</v>
      </c>
      <c r="C15" s="262">
        <v>17000000</v>
      </c>
    </row>
    <row r="16" spans="1:3" x14ac:dyDescent="0.2">
      <c r="A16" s="261" t="s">
        <v>16</v>
      </c>
      <c r="B16" s="56" t="s">
        <v>17</v>
      </c>
      <c r="C16" s="262">
        <v>24000000</v>
      </c>
    </row>
    <row r="17" spans="1:3" x14ac:dyDescent="0.2">
      <c r="A17" s="261" t="s">
        <v>18</v>
      </c>
      <c r="B17" s="56" t="s">
        <v>19</v>
      </c>
      <c r="C17" s="262">
        <v>28000000</v>
      </c>
    </row>
    <row r="18" spans="1:3" x14ac:dyDescent="0.2">
      <c r="A18" s="263">
        <v>2020110109</v>
      </c>
      <c r="B18" s="56" t="s">
        <v>20</v>
      </c>
      <c r="C18" s="262">
        <v>36000000</v>
      </c>
    </row>
    <row r="19" spans="1:3" x14ac:dyDescent="0.2">
      <c r="A19" s="263">
        <v>2020110108</v>
      </c>
      <c r="B19" s="56" t="s">
        <v>21</v>
      </c>
      <c r="C19" s="262">
        <v>55000000</v>
      </c>
    </row>
    <row r="20" spans="1:3" ht="15.75" x14ac:dyDescent="0.2">
      <c r="A20" s="258" t="s">
        <v>22</v>
      </c>
      <c r="B20" s="259" t="s">
        <v>23</v>
      </c>
      <c r="C20" s="264">
        <f>SUM(C21:C23)</f>
        <v>20000000</v>
      </c>
    </row>
    <row r="21" spans="1:3" x14ac:dyDescent="0.2">
      <c r="A21" s="261" t="s">
        <v>24</v>
      </c>
      <c r="B21" s="57" t="s">
        <v>25</v>
      </c>
      <c r="C21" s="248">
        <v>20000000</v>
      </c>
    </row>
    <row r="22" spans="1:3" x14ac:dyDescent="0.2">
      <c r="A22" s="261" t="s">
        <v>26</v>
      </c>
      <c r="B22" s="56" t="s">
        <v>27</v>
      </c>
      <c r="C22" s="257">
        <v>0</v>
      </c>
    </row>
    <row r="23" spans="1:3" x14ac:dyDescent="0.2">
      <c r="A23" s="261" t="s">
        <v>28</v>
      </c>
      <c r="B23" s="58" t="s">
        <v>29</v>
      </c>
      <c r="C23" s="257">
        <v>0</v>
      </c>
    </row>
    <row r="24" spans="1:3" ht="15.75" x14ac:dyDescent="0.2">
      <c r="A24" s="258" t="s">
        <v>30</v>
      </c>
      <c r="B24" s="265" t="s">
        <v>31</v>
      </c>
      <c r="C24" s="264">
        <f>SUM(C25:C28)</f>
        <v>21300000</v>
      </c>
    </row>
    <row r="25" spans="1:3" x14ac:dyDescent="0.2">
      <c r="A25" s="261" t="s">
        <v>32</v>
      </c>
      <c r="B25" s="58" t="s">
        <v>33</v>
      </c>
      <c r="C25" s="257">
        <v>6000000</v>
      </c>
    </row>
    <row r="26" spans="1:3" x14ac:dyDescent="0.2">
      <c r="A26" s="261" t="s">
        <v>34</v>
      </c>
      <c r="B26" s="59" t="s">
        <v>35</v>
      </c>
      <c r="C26" s="257">
        <v>14000000</v>
      </c>
    </row>
    <row r="27" spans="1:3" x14ac:dyDescent="0.2">
      <c r="A27" s="261" t="s">
        <v>36</v>
      </c>
      <c r="B27" s="58" t="s">
        <v>37</v>
      </c>
      <c r="C27" s="257">
        <v>1300000</v>
      </c>
    </row>
    <row r="28" spans="1:3" x14ac:dyDescent="0.2">
      <c r="A28" s="261" t="s">
        <v>38</v>
      </c>
      <c r="B28" s="58" t="s">
        <v>39</v>
      </c>
      <c r="C28" s="257">
        <v>0</v>
      </c>
    </row>
    <row r="29" spans="1:3" ht="15.75" x14ac:dyDescent="0.2">
      <c r="A29" s="258" t="s">
        <v>40</v>
      </c>
      <c r="B29" s="265" t="s">
        <v>41</v>
      </c>
      <c r="C29" s="266">
        <f>SUM(C30:C45)</f>
        <v>127719000</v>
      </c>
    </row>
    <row r="30" spans="1:3" x14ac:dyDescent="0.2">
      <c r="A30" s="261" t="s">
        <v>42</v>
      </c>
      <c r="B30" s="58" t="s">
        <v>43</v>
      </c>
      <c r="C30" s="257">
        <v>9000000</v>
      </c>
    </row>
    <row r="31" spans="1:3" x14ac:dyDescent="0.2">
      <c r="A31" s="261">
        <v>2020120202</v>
      </c>
      <c r="B31" s="58" t="s">
        <v>44</v>
      </c>
      <c r="C31" s="257">
        <v>52500000</v>
      </c>
    </row>
    <row r="32" spans="1:3" x14ac:dyDescent="0.2">
      <c r="A32" s="261" t="s">
        <v>45</v>
      </c>
      <c r="B32" s="58" t="s">
        <v>46</v>
      </c>
      <c r="C32" s="257">
        <v>2000000</v>
      </c>
    </row>
    <row r="33" spans="1:3" x14ac:dyDescent="0.2">
      <c r="A33" s="261" t="s">
        <v>47</v>
      </c>
      <c r="B33" s="58" t="s">
        <v>48</v>
      </c>
      <c r="C33" s="257">
        <v>11619000</v>
      </c>
    </row>
    <row r="34" spans="1:3" x14ac:dyDescent="0.2">
      <c r="A34" s="261" t="s">
        <v>49</v>
      </c>
      <c r="B34" s="58" t="s">
        <v>50</v>
      </c>
      <c r="C34" s="257">
        <v>8000000</v>
      </c>
    </row>
    <row r="35" spans="1:3" x14ac:dyDescent="0.2">
      <c r="A35" s="261" t="s">
        <v>51</v>
      </c>
      <c r="B35" s="58" t="s">
        <v>52</v>
      </c>
      <c r="C35" s="257">
        <v>2500000</v>
      </c>
    </row>
    <row r="36" spans="1:3" x14ac:dyDescent="0.2">
      <c r="A36" s="261" t="s">
        <v>53</v>
      </c>
      <c r="B36" s="59" t="s">
        <v>54</v>
      </c>
      <c r="C36" s="257">
        <v>1500000</v>
      </c>
    </row>
    <row r="37" spans="1:3" x14ac:dyDescent="0.2">
      <c r="A37" s="261" t="s">
        <v>55</v>
      </c>
      <c r="B37" s="58" t="s">
        <v>56</v>
      </c>
      <c r="C37" s="257">
        <v>0</v>
      </c>
    </row>
    <row r="38" spans="1:3" x14ac:dyDescent="0.2">
      <c r="A38" s="261" t="s">
        <v>57</v>
      </c>
      <c r="B38" s="58" t="s">
        <v>58</v>
      </c>
      <c r="C38" s="257">
        <v>9400000</v>
      </c>
    </row>
    <row r="39" spans="1:3" x14ac:dyDescent="0.2">
      <c r="A39" s="261" t="s">
        <v>59</v>
      </c>
      <c r="B39" s="59" t="s">
        <v>60</v>
      </c>
      <c r="C39" s="257">
        <v>10000000</v>
      </c>
    </row>
    <row r="40" spans="1:3" x14ac:dyDescent="0.2">
      <c r="A40" s="261" t="s">
        <v>61</v>
      </c>
      <c r="B40" s="58" t="s">
        <v>62</v>
      </c>
      <c r="C40" s="257">
        <v>4000000</v>
      </c>
    </row>
    <row r="41" spans="1:3" x14ac:dyDescent="0.2">
      <c r="A41" s="261" t="s">
        <v>63</v>
      </c>
      <c r="B41" s="58" t="s">
        <v>64</v>
      </c>
      <c r="C41" s="257">
        <v>15000000</v>
      </c>
    </row>
    <row r="42" spans="1:3" x14ac:dyDescent="0.2">
      <c r="A42" s="261">
        <v>2020120213</v>
      </c>
      <c r="B42" s="58" t="s">
        <v>65</v>
      </c>
      <c r="C42" s="257">
        <v>0</v>
      </c>
    </row>
    <row r="43" spans="1:3" x14ac:dyDescent="0.2">
      <c r="A43" s="261" t="s">
        <v>66</v>
      </c>
      <c r="B43" s="58" t="s">
        <v>67</v>
      </c>
      <c r="C43" s="257">
        <v>0</v>
      </c>
    </row>
    <row r="44" spans="1:3" x14ac:dyDescent="0.2">
      <c r="A44" s="263">
        <v>2020120215</v>
      </c>
      <c r="B44" s="58" t="s">
        <v>97</v>
      </c>
      <c r="C44" s="257">
        <v>1200000</v>
      </c>
    </row>
    <row r="45" spans="1:3" x14ac:dyDescent="0.2">
      <c r="A45" s="263">
        <v>2020120216</v>
      </c>
      <c r="B45" s="267" t="s">
        <v>148</v>
      </c>
      <c r="C45" s="257">
        <v>1000000</v>
      </c>
    </row>
    <row r="46" spans="1:3" ht="35.25" customHeight="1" x14ac:dyDescent="0.2">
      <c r="A46" s="258" t="s">
        <v>68</v>
      </c>
      <c r="B46" s="268" t="s">
        <v>69</v>
      </c>
      <c r="C46" s="269">
        <f>SUM(C47:C50)</f>
        <v>83629741</v>
      </c>
    </row>
    <row r="47" spans="1:3" x14ac:dyDescent="0.2">
      <c r="A47" s="261" t="s">
        <v>70</v>
      </c>
      <c r="B47" s="58" t="s">
        <v>71</v>
      </c>
      <c r="C47" s="414">
        <v>16000083</v>
      </c>
    </row>
    <row r="48" spans="1:3" x14ac:dyDescent="0.2">
      <c r="A48" s="261" t="s">
        <v>72</v>
      </c>
      <c r="B48" s="58" t="s">
        <v>73</v>
      </c>
      <c r="C48" s="414">
        <v>46429658</v>
      </c>
    </row>
    <row r="49" spans="1:3" x14ac:dyDescent="0.2">
      <c r="A49" s="263">
        <v>2020110304</v>
      </c>
      <c r="B49" s="58" t="s">
        <v>74</v>
      </c>
      <c r="C49" s="414">
        <v>14000000</v>
      </c>
    </row>
    <row r="50" spans="1:3" x14ac:dyDescent="0.2">
      <c r="A50" s="263">
        <v>2020110305</v>
      </c>
      <c r="B50" s="58" t="s">
        <v>75</v>
      </c>
      <c r="C50" s="414">
        <v>7200000</v>
      </c>
    </row>
    <row r="51" spans="1:3" ht="15.75" x14ac:dyDescent="0.2">
      <c r="A51" s="258">
        <v>20201104</v>
      </c>
      <c r="B51" s="270" t="s">
        <v>76</v>
      </c>
      <c r="C51" s="271">
        <f>SUM(C52:C61)</f>
        <v>177100000</v>
      </c>
    </row>
    <row r="52" spans="1:3" x14ac:dyDescent="0.2">
      <c r="A52" s="272" t="s">
        <v>77</v>
      </c>
      <c r="B52" s="58" t="s">
        <v>78</v>
      </c>
      <c r="C52" s="262">
        <v>56000000</v>
      </c>
    </row>
    <row r="53" spans="1:3" x14ac:dyDescent="0.2">
      <c r="A53" s="261" t="s">
        <v>79</v>
      </c>
      <c r="B53" s="58" t="s">
        <v>73</v>
      </c>
      <c r="C53" s="262">
        <v>0</v>
      </c>
    </row>
    <row r="54" spans="1:3" x14ac:dyDescent="0.2">
      <c r="A54" s="261" t="s">
        <v>80</v>
      </c>
      <c r="B54" s="58" t="s">
        <v>81</v>
      </c>
      <c r="C54" s="262">
        <v>3900000</v>
      </c>
    </row>
    <row r="55" spans="1:3" x14ac:dyDescent="0.2">
      <c r="A55" s="261" t="s">
        <v>82</v>
      </c>
      <c r="B55" s="58" t="s">
        <v>74</v>
      </c>
      <c r="C55" s="262">
        <v>52000000</v>
      </c>
    </row>
    <row r="56" spans="1:3" x14ac:dyDescent="0.2">
      <c r="A56" s="261" t="s">
        <v>83</v>
      </c>
      <c r="B56" s="58" t="s">
        <v>84</v>
      </c>
      <c r="C56" s="262">
        <v>27000000</v>
      </c>
    </row>
    <row r="57" spans="1:3" x14ac:dyDescent="0.2">
      <c r="A57" s="261" t="s">
        <v>85</v>
      </c>
      <c r="B57" s="58" t="s">
        <v>86</v>
      </c>
      <c r="C57" s="262">
        <v>23000000</v>
      </c>
    </row>
    <row r="58" spans="1:3" x14ac:dyDescent="0.2">
      <c r="A58" s="261" t="s">
        <v>87</v>
      </c>
      <c r="B58" s="58" t="s">
        <v>88</v>
      </c>
      <c r="C58" s="262">
        <v>4000000</v>
      </c>
    </row>
    <row r="59" spans="1:3" x14ac:dyDescent="0.2">
      <c r="A59" s="261" t="s">
        <v>89</v>
      </c>
      <c r="B59" s="58" t="s">
        <v>90</v>
      </c>
      <c r="C59" s="262">
        <v>4000000</v>
      </c>
    </row>
    <row r="60" spans="1:3" x14ac:dyDescent="0.2">
      <c r="A60" s="261" t="s">
        <v>91</v>
      </c>
      <c r="B60" s="58" t="s">
        <v>92</v>
      </c>
      <c r="C60" s="262">
        <v>7200000</v>
      </c>
    </row>
    <row r="61" spans="1:3" x14ac:dyDescent="0.2">
      <c r="A61" s="261" t="s">
        <v>93</v>
      </c>
      <c r="B61" s="58" t="s">
        <v>94</v>
      </c>
      <c r="C61" s="262">
        <v>0</v>
      </c>
    </row>
    <row r="62" spans="1:3" ht="15.75" x14ac:dyDescent="0.2">
      <c r="A62" s="273">
        <v>20201203</v>
      </c>
      <c r="B62" s="265" t="s">
        <v>95</v>
      </c>
      <c r="C62" s="266">
        <f>SUM(C63:C63)</f>
        <v>75000000</v>
      </c>
    </row>
    <row r="63" spans="1:3" ht="15" thickBot="1" x14ac:dyDescent="0.25">
      <c r="A63" s="274">
        <v>2020130101</v>
      </c>
      <c r="B63" s="60" t="s">
        <v>96</v>
      </c>
      <c r="C63" s="275">
        <v>75000000</v>
      </c>
    </row>
  </sheetData>
  <mergeCells count="3">
    <mergeCell ref="A3:C3"/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I8" sqref="I8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519" t="s">
        <v>0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1"/>
      <c r="U2" s="12"/>
    </row>
    <row r="3" spans="1:22" x14ac:dyDescent="0.2">
      <c r="B3" s="519" t="s">
        <v>175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1"/>
      <c r="U3" s="12"/>
    </row>
    <row r="4" spans="1:22" ht="13.5" thickBot="1" x14ac:dyDescent="0.25">
      <c r="B4" s="522" t="s">
        <v>98</v>
      </c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4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9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 x14ac:dyDescent="0.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ref="H10:S10" si="1">F10-G10</f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2">
        <f>H10+I10+J10+K10+L10+M10+N10+O10+P10+Q10+R10+S10</f>
        <v>0</v>
      </c>
    </row>
    <row r="11" spans="1:22" x14ac:dyDescent="0.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ref="H11:S11" si="2">F11-G11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2">
        <f>H11+I11+J11+K11+L11+M11+N11+O11+P11+Q11+R11+S11</f>
        <v>0</v>
      </c>
    </row>
    <row r="12" spans="1:22" x14ac:dyDescent="0.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ref="H12:S12" si="3">F12-G12</f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2">
        <f>H12+I12+J12+K12+L12+M12+N12+O12+P12+Q12+R12+S12</f>
        <v>0</v>
      </c>
    </row>
    <row r="13" spans="1:22" x14ac:dyDescent="0.2">
      <c r="A13" s="111"/>
      <c r="B13" s="90" t="s">
        <v>140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1155126065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4">N8+N9+N10+N11+N12</f>
        <v>90000000</v>
      </c>
      <c r="O13" s="93">
        <f t="shared" si="4"/>
        <v>90000000</v>
      </c>
      <c r="P13" s="93">
        <f t="shared" si="4"/>
        <v>90000000</v>
      </c>
      <c r="Q13" s="93">
        <f t="shared" si="4"/>
        <v>90000000</v>
      </c>
      <c r="R13" s="93">
        <f t="shared" si="4"/>
        <v>90000000</v>
      </c>
      <c r="S13" s="94">
        <f t="shared" si="4"/>
        <v>90000000</v>
      </c>
      <c r="T13" s="95">
        <f t="shared" si="4"/>
        <v>1155126065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0</v>
      </c>
      <c r="F16" s="93">
        <v>0</v>
      </c>
      <c r="G16" s="97">
        <f>+G13</f>
        <v>1155126065</v>
      </c>
      <c r="H16" s="96">
        <f>H8+H11+H12</f>
        <v>165126065</v>
      </c>
      <c r="I16" s="96">
        <f>I8+I11+I12</f>
        <v>90000000</v>
      </c>
      <c r="J16" s="96">
        <f t="shared" ref="J16:R16" si="5">+J13</f>
        <v>90000000</v>
      </c>
      <c r="K16" s="96">
        <f t="shared" si="5"/>
        <v>90000000</v>
      </c>
      <c r="L16" s="96">
        <f t="shared" si="5"/>
        <v>90000000</v>
      </c>
      <c r="M16" s="96">
        <f t="shared" si="5"/>
        <v>90000000</v>
      </c>
      <c r="N16" s="96">
        <f t="shared" si="5"/>
        <v>90000000</v>
      </c>
      <c r="O16" s="96">
        <f t="shared" si="5"/>
        <v>90000000</v>
      </c>
      <c r="P16" s="96">
        <f t="shared" si="5"/>
        <v>90000000</v>
      </c>
      <c r="Q16" s="96">
        <f t="shared" si="5"/>
        <v>90000000</v>
      </c>
      <c r="R16" s="96">
        <f t="shared" si="5"/>
        <v>90000000</v>
      </c>
      <c r="S16" s="97">
        <f>S13</f>
        <v>90000000</v>
      </c>
      <c r="T16" s="98">
        <f>H16+I16+J16+K16+L16+M16+N16+O16+P16+Q16+R16+S16</f>
        <v>1155126065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x14ac:dyDescent="0.2">
      <c r="A23" s="113" t="s">
        <v>4</v>
      </c>
      <c r="B23" s="61" t="s">
        <v>5</v>
      </c>
      <c r="C23" s="62">
        <f t="shared" ref="C23:T23" si="6">SUM(C24:C31)</f>
        <v>650377324</v>
      </c>
      <c r="D23" s="63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6"/>
        <v>650377324</v>
      </c>
      <c r="H23" s="64">
        <f t="shared" si="6"/>
        <v>44764777</v>
      </c>
      <c r="I23" s="64">
        <f t="shared" si="6"/>
        <v>43764777</v>
      </c>
      <c r="J23" s="64">
        <f t="shared" si="6"/>
        <v>40864777</v>
      </c>
      <c r="K23" s="64">
        <f t="shared" si="6"/>
        <v>41814777</v>
      </c>
      <c r="L23" s="64">
        <f t="shared" si="6"/>
        <v>42014777</v>
      </c>
      <c r="M23" s="65">
        <f t="shared" si="6"/>
        <v>51442513</v>
      </c>
      <c r="N23" s="64">
        <f t="shared" si="6"/>
        <v>70064777</v>
      </c>
      <c r="O23" s="64">
        <f t="shared" si="6"/>
        <v>46414777</v>
      </c>
      <c r="P23" s="64">
        <f t="shared" si="6"/>
        <v>40864777</v>
      </c>
      <c r="Q23" s="64">
        <f t="shared" si="6"/>
        <v>55264777</v>
      </c>
      <c r="R23" s="64">
        <f t="shared" si="6"/>
        <v>52264777</v>
      </c>
      <c r="S23" s="64">
        <f t="shared" si="6"/>
        <v>120837041</v>
      </c>
      <c r="T23" s="62">
        <f t="shared" si="6"/>
        <v>650377324</v>
      </c>
      <c r="U23" s="26">
        <f>G23-T23</f>
        <v>0</v>
      </c>
    </row>
    <row r="24" spans="1:22" ht="14.25" x14ac:dyDescent="0.2">
      <c r="A24" s="100" t="s">
        <v>6</v>
      </c>
      <c r="B24" s="56" t="s">
        <v>7</v>
      </c>
      <c r="C24" s="262">
        <v>488231324</v>
      </c>
      <c r="D24" s="8"/>
      <c r="E24" s="9"/>
      <c r="F24" s="38"/>
      <c r="G24" s="3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488231324</v>
      </c>
      <c r="U24" s="26">
        <f t="shared" ref="U24:U77" si="7">G24-T24</f>
        <v>0</v>
      </c>
    </row>
    <row r="25" spans="1:22" ht="14.25" x14ac:dyDescent="0.2">
      <c r="A25" s="100" t="s">
        <v>10</v>
      </c>
      <c r="B25" s="56" t="s">
        <v>11</v>
      </c>
      <c r="C25" s="262">
        <v>1246000</v>
      </c>
      <c r="D25" s="8"/>
      <c r="E25" s="9"/>
      <c r="F25" s="10"/>
      <c r="G25" s="39">
        <f t="shared" ref="G25:G31" si="8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2">
        <f t="shared" ref="T25:T35" si="9">SUM(H25:S25)</f>
        <v>1246000</v>
      </c>
      <c r="U25" s="26">
        <f t="shared" si="7"/>
        <v>0</v>
      </c>
    </row>
    <row r="26" spans="1:22" ht="14.25" x14ac:dyDescent="0.2">
      <c r="A26" s="100">
        <v>2020110104</v>
      </c>
      <c r="B26" s="56" t="s">
        <v>13</v>
      </c>
      <c r="C26" s="262">
        <v>900000</v>
      </c>
      <c r="D26" s="8"/>
      <c r="E26" s="9"/>
      <c r="F26" s="10"/>
      <c r="G26" s="39">
        <f t="shared" si="8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2">
        <f t="shared" si="9"/>
        <v>900000</v>
      </c>
      <c r="U26" s="26">
        <f t="shared" si="7"/>
        <v>0</v>
      </c>
    </row>
    <row r="27" spans="1:22" ht="14.25" x14ac:dyDescent="0.2">
      <c r="A27" s="100" t="s">
        <v>14</v>
      </c>
      <c r="B27" s="56" t="s">
        <v>15</v>
      </c>
      <c r="C27" s="262">
        <v>17000000</v>
      </c>
      <c r="D27" s="8"/>
      <c r="E27" s="9"/>
      <c r="F27" s="10"/>
      <c r="G27" s="39">
        <f t="shared" si="8"/>
        <v>17000000</v>
      </c>
      <c r="H27" s="40">
        <v>0</v>
      </c>
      <c r="I27" s="4">
        <v>2900000</v>
      </c>
      <c r="J27" s="4">
        <v>0</v>
      </c>
      <c r="K27" s="4">
        <v>950000</v>
      </c>
      <c r="L27" s="4">
        <v>1150000</v>
      </c>
      <c r="M27" s="4">
        <v>2300000</v>
      </c>
      <c r="N27" s="4">
        <v>1600000</v>
      </c>
      <c r="O27" s="4">
        <v>3600000</v>
      </c>
      <c r="P27" s="4">
        <v>0</v>
      </c>
      <c r="Q27" s="4">
        <v>0</v>
      </c>
      <c r="R27" s="41">
        <v>4500000</v>
      </c>
      <c r="S27" s="4">
        <v>0</v>
      </c>
      <c r="T27" s="42">
        <f t="shared" si="9"/>
        <v>17000000</v>
      </c>
      <c r="U27" s="26">
        <f t="shared" si="7"/>
        <v>0</v>
      </c>
    </row>
    <row r="28" spans="1:22" ht="14.25" x14ac:dyDescent="0.2">
      <c r="A28" s="100" t="s">
        <v>16</v>
      </c>
      <c r="B28" s="56" t="s">
        <v>17</v>
      </c>
      <c r="C28" s="262">
        <v>24000000</v>
      </c>
      <c r="D28" s="8"/>
      <c r="E28" s="11"/>
      <c r="F28" s="10"/>
      <c r="G28" s="39">
        <f t="shared" si="8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9"/>
        <v>24000000</v>
      </c>
      <c r="U28" s="26">
        <f t="shared" si="7"/>
        <v>0</v>
      </c>
    </row>
    <row r="29" spans="1:22" ht="14.25" x14ac:dyDescent="0.2">
      <c r="A29" s="100" t="s">
        <v>18</v>
      </c>
      <c r="B29" s="56" t="s">
        <v>19</v>
      </c>
      <c r="C29" s="262">
        <v>28000000</v>
      </c>
      <c r="D29" s="8"/>
      <c r="E29" s="9"/>
      <c r="F29" s="43"/>
      <c r="G29" s="39">
        <f t="shared" si="8"/>
        <v>28000000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2">
        <f t="shared" si="9"/>
        <v>28000000</v>
      </c>
      <c r="U29" s="26">
        <f t="shared" si="7"/>
        <v>0</v>
      </c>
    </row>
    <row r="30" spans="1:22" ht="14.25" x14ac:dyDescent="0.2">
      <c r="A30" s="100">
        <v>2020110109</v>
      </c>
      <c r="B30" s="56" t="s">
        <v>20</v>
      </c>
      <c r="C30" s="262">
        <v>36000000</v>
      </c>
      <c r="D30" s="8"/>
      <c r="E30" s="9"/>
      <c r="F30" s="43"/>
      <c r="G30" s="39">
        <f t="shared" si="8"/>
        <v>36000000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2">
        <f>SUM(H30:S30)</f>
        <v>36000000</v>
      </c>
      <c r="U30" s="26">
        <f t="shared" si="7"/>
        <v>0</v>
      </c>
    </row>
    <row r="31" spans="1:22" ht="15" thickBot="1" x14ac:dyDescent="0.25">
      <c r="A31" s="100">
        <v>2020110108</v>
      </c>
      <c r="B31" s="56" t="s">
        <v>21</v>
      </c>
      <c r="C31" s="262">
        <v>55000000</v>
      </c>
      <c r="D31" s="8"/>
      <c r="E31" s="9"/>
      <c r="F31" s="10"/>
      <c r="G31" s="39">
        <f t="shared" si="8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9"/>
        <v>55000000</v>
      </c>
      <c r="U31" s="26">
        <f t="shared" si="7"/>
        <v>0</v>
      </c>
    </row>
    <row r="32" spans="1:22" x14ac:dyDescent="0.2">
      <c r="A32" s="114">
        <v>20201102</v>
      </c>
      <c r="B32" s="61" t="s">
        <v>130</v>
      </c>
      <c r="C32" s="61">
        <f>SUM(C33:C35)</f>
        <v>20000000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9">
        <f>SUM(G33:G35)</f>
        <v>20000000</v>
      </c>
      <c r="H32" s="109">
        <f t="shared" ref="H32:T32" si="10">SUM(H33:H35)</f>
        <v>20000000</v>
      </c>
      <c r="I32" s="109">
        <f t="shared" si="10"/>
        <v>0</v>
      </c>
      <c r="J32" s="109">
        <f t="shared" si="10"/>
        <v>0</v>
      </c>
      <c r="K32" s="109">
        <f t="shared" si="10"/>
        <v>0</v>
      </c>
      <c r="L32" s="109">
        <f t="shared" si="10"/>
        <v>0</v>
      </c>
      <c r="M32" s="109">
        <f t="shared" si="10"/>
        <v>0</v>
      </c>
      <c r="N32" s="109">
        <f t="shared" si="10"/>
        <v>0</v>
      </c>
      <c r="O32" s="109">
        <f t="shared" si="10"/>
        <v>0</v>
      </c>
      <c r="P32" s="109">
        <f t="shared" si="10"/>
        <v>0</v>
      </c>
      <c r="Q32" s="109">
        <f t="shared" si="10"/>
        <v>0</v>
      </c>
      <c r="R32" s="109">
        <f t="shared" si="10"/>
        <v>0</v>
      </c>
      <c r="S32" s="109">
        <f t="shared" si="10"/>
        <v>0</v>
      </c>
      <c r="T32" s="109">
        <f t="shared" si="10"/>
        <v>20000000</v>
      </c>
      <c r="U32" s="26">
        <f t="shared" si="7"/>
        <v>0</v>
      </c>
    </row>
    <row r="33" spans="1:21" ht="14.25" x14ac:dyDescent="0.2">
      <c r="A33" s="100" t="s">
        <v>24</v>
      </c>
      <c r="B33" s="57" t="s">
        <v>25</v>
      </c>
      <c r="C33" s="248">
        <v>20000000</v>
      </c>
      <c r="D33" s="8"/>
      <c r="E33" s="11"/>
      <c r="F33" s="10"/>
      <c r="G33" s="39">
        <f>C33+D33+E33-F33</f>
        <v>20000000</v>
      </c>
      <c r="H33" s="41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2">
        <f t="shared" si="9"/>
        <v>20000000</v>
      </c>
      <c r="U33" s="26">
        <f t="shared" si="7"/>
        <v>0</v>
      </c>
    </row>
    <row r="34" spans="1:21" x14ac:dyDescent="0.2">
      <c r="A34" s="100" t="s">
        <v>26</v>
      </c>
      <c r="B34" s="56" t="s">
        <v>27</v>
      </c>
      <c r="C34" s="102">
        <v>0</v>
      </c>
      <c r="D34" s="8"/>
      <c r="E34" s="9"/>
      <c r="F34" s="10"/>
      <c r="G34" s="39">
        <f>C34+D34+E34-F34</f>
        <v>0</v>
      </c>
      <c r="H34" s="39">
        <f t="shared" ref="H34:S35" si="11">D34+E34+F34-G34</f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0</v>
      </c>
      <c r="M34" s="39">
        <f t="shared" si="11"/>
        <v>0</v>
      </c>
      <c r="N34" s="39">
        <f t="shared" si="11"/>
        <v>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42">
        <f t="shared" si="9"/>
        <v>0</v>
      </c>
      <c r="U34" s="26">
        <f t="shared" si="7"/>
        <v>0</v>
      </c>
    </row>
    <row r="35" spans="1:21" x14ac:dyDescent="0.2">
      <c r="A35" s="100" t="s">
        <v>28</v>
      </c>
      <c r="B35" s="58" t="s">
        <v>29</v>
      </c>
      <c r="C35" s="102">
        <v>0</v>
      </c>
      <c r="D35" s="8"/>
      <c r="E35" s="9"/>
      <c r="F35" s="10"/>
      <c r="G35" s="39">
        <f>C35+D35+E35-F35</f>
        <v>0</v>
      </c>
      <c r="H35" s="39">
        <f t="shared" si="11"/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  <c r="Q35" s="39">
        <f t="shared" si="11"/>
        <v>0</v>
      </c>
      <c r="R35" s="39">
        <f t="shared" si="11"/>
        <v>0</v>
      </c>
      <c r="S35" s="39">
        <f t="shared" si="11"/>
        <v>0</v>
      </c>
      <c r="T35" s="42">
        <f t="shared" si="9"/>
        <v>0</v>
      </c>
      <c r="U35" s="26">
        <f t="shared" si="7"/>
        <v>0</v>
      </c>
    </row>
    <row r="36" spans="1:21" ht="24" customHeight="1" thickBot="1" x14ac:dyDescent="0.25">
      <c r="A36" s="112"/>
      <c r="B36" s="66" t="s">
        <v>131</v>
      </c>
      <c r="C36" s="67">
        <f>C37+C42</f>
        <v>149019000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149019000</v>
      </c>
      <c r="H36" s="64">
        <f t="shared" ref="H36:S36" si="12">H37+H42</f>
        <v>23101918</v>
      </c>
      <c r="I36" s="64">
        <f t="shared" si="12"/>
        <v>16301918</v>
      </c>
      <c r="J36" s="64">
        <f t="shared" si="12"/>
        <v>26701918</v>
      </c>
      <c r="K36" s="64">
        <f t="shared" si="12"/>
        <v>6468918</v>
      </c>
      <c r="L36" s="64">
        <f t="shared" si="12"/>
        <v>6469018</v>
      </c>
      <c r="M36" s="64">
        <f t="shared" si="12"/>
        <v>23719484</v>
      </c>
      <c r="N36" s="64">
        <f t="shared" si="12"/>
        <v>6418584</v>
      </c>
      <c r="O36" s="64">
        <f t="shared" si="12"/>
        <v>6418584</v>
      </c>
      <c r="P36" s="64">
        <f t="shared" si="12"/>
        <v>7466918</v>
      </c>
      <c r="Q36" s="64">
        <f t="shared" si="12"/>
        <v>7701918</v>
      </c>
      <c r="R36" s="64">
        <f t="shared" si="12"/>
        <v>8201918</v>
      </c>
      <c r="S36" s="64">
        <f t="shared" si="12"/>
        <v>9797902</v>
      </c>
      <c r="T36" s="67">
        <f>T42+T37</f>
        <v>149019000</v>
      </c>
      <c r="U36" s="26">
        <f t="shared" si="7"/>
        <v>0</v>
      </c>
    </row>
    <row r="37" spans="1:21" x14ac:dyDescent="0.2">
      <c r="A37" s="114">
        <v>20201201</v>
      </c>
      <c r="B37" s="61" t="s">
        <v>132</v>
      </c>
      <c r="C37" s="109">
        <f>SUM(C38:C41)</f>
        <v>21300000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9">
        <f>SUM(G38:G41)</f>
        <v>21300000</v>
      </c>
      <c r="H37" s="109">
        <f t="shared" ref="H37:T37" si="13">SUM(H38:H41)</f>
        <v>14000000</v>
      </c>
      <c r="I37" s="109">
        <f t="shared" si="13"/>
        <v>6000000</v>
      </c>
      <c r="J37" s="109">
        <f t="shared" si="13"/>
        <v>0</v>
      </c>
      <c r="K37" s="109">
        <f t="shared" si="13"/>
        <v>0</v>
      </c>
      <c r="L37" s="109">
        <f t="shared" si="13"/>
        <v>0</v>
      </c>
      <c r="M37" s="109">
        <f t="shared" si="13"/>
        <v>0</v>
      </c>
      <c r="N37" s="109">
        <f t="shared" si="13"/>
        <v>0</v>
      </c>
      <c r="O37" s="109">
        <f t="shared" si="13"/>
        <v>0</v>
      </c>
      <c r="P37" s="109">
        <f t="shared" si="13"/>
        <v>0</v>
      </c>
      <c r="Q37" s="109">
        <f t="shared" si="13"/>
        <v>0</v>
      </c>
      <c r="R37" s="109">
        <f t="shared" si="13"/>
        <v>0</v>
      </c>
      <c r="S37" s="109">
        <f t="shared" si="13"/>
        <v>1300000</v>
      </c>
      <c r="T37" s="109">
        <f t="shared" si="13"/>
        <v>21300000</v>
      </c>
      <c r="U37" s="26">
        <f t="shared" si="7"/>
        <v>0</v>
      </c>
    </row>
    <row r="38" spans="1:21" ht="14.25" x14ac:dyDescent="0.2">
      <c r="A38" s="100" t="s">
        <v>32</v>
      </c>
      <c r="B38" s="58" t="s">
        <v>33</v>
      </c>
      <c r="C38" s="257">
        <v>6000000</v>
      </c>
      <c r="D38" s="8"/>
      <c r="E38" s="9"/>
      <c r="F38" s="10"/>
      <c r="G38" s="39">
        <f>C38+D38+E38-F38</f>
        <v>6000000</v>
      </c>
      <c r="H38" s="41">
        <v>6000000</v>
      </c>
      <c r="I38" s="2"/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4">SUM(H38:S38)</f>
        <v>6000000</v>
      </c>
      <c r="U38" s="26">
        <f t="shared" si="7"/>
        <v>0</v>
      </c>
    </row>
    <row r="39" spans="1:21" ht="14.25" x14ac:dyDescent="0.2">
      <c r="A39" s="100" t="s">
        <v>34</v>
      </c>
      <c r="B39" s="59" t="s">
        <v>35</v>
      </c>
      <c r="C39" s="257">
        <v>14000000</v>
      </c>
      <c r="D39" s="45"/>
      <c r="E39" s="9"/>
      <c r="F39" s="10"/>
      <c r="G39" s="3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2">
        <f t="shared" si="14"/>
        <v>14000000</v>
      </c>
      <c r="U39" s="26">
        <f t="shared" si="7"/>
        <v>0</v>
      </c>
    </row>
    <row r="40" spans="1:21" ht="14.25" x14ac:dyDescent="0.2">
      <c r="A40" s="100" t="s">
        <v>36</v>
      </c>
      <c r="B40" s="58" t="s">
        <v>37</v>
      </c>
      <c r="C40" s="257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4"/>
        <v>1300000</v>
      </c>
      <c r="U40" s="26">
        <f t="shared" si="7"/>
        <v>0</v>
      </c>
    </row>
    <row r="41" spans="1:21" ht="14.25" x14ac:dyDescent="0.2">
      <c r="A41" s="100" t="s">
        <v>38</v>
      </c>
      <c r="B41" s="58" t="s">
        <v>39</v>
      </c>
      <c r="C41" s="257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5">ROUND($G$41/12,-1)</f>
        <v>0</v>
      </c>
      <c r="I41" s="40"/>
      <c r="J41" s="40">
        <v>0</v>
      </c>
      <c r="K41" s="40">
        <v>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>G41-SUM(H41:R41)</f>
        <v>0</v>
      </c>
      <c r="T41" s="42">
        <f t="shared" si="14"/>
        <v>0</v>
      </c>
      <c r="U41" s="26">
        <f t="shared" si="7"/>
        <v>0</v>
      </c>
    </row>
    <row r="42" spans="1:21" x14ac:dyDescent="0.2">
      <c r="A42" s="114" t="s">
        <v>40</v>
      </c>
      <c r="B42" s="101" t="s">
        <v>133</v>
      </c>
      <c r="C42" s="276">
        <f>SUM(C43:C58)</f>
        <v>127719000</v>
      </c>
      <c r="D42" s="101">
        <f>SUM(D43:D56)</f>
        <v>0</v>
      </c>
      <c r="E42" s="103">
        <f>SUM(E43:E57)</f>
        <v>0</v>
      </c>
      <c r="F42" s="103">
        <f>SUM(F43:F57)</f>
        <v>0</v>
      </c>
      <c r="G42" s="103">
        <f t="shared" ref="G42:L42" si="16">ROUND(SUM(G43:G58),0)</f>
        <v>127719000</v>
      </c>
      <c r="H42" s="103">
        <f t="shared" si="16"/>
        <v>9101918</v>
      </c>
      <c r="I42" s="103">
        <f t="shared" si="16"/>
        <v>10301918</v>
      </c>
      <c r="J42" s="103">
        <f t="shared" si="16"/>
        <v>26701918</v>
      </c>
      <c r="K42" s="103">
        <f t="shared" si="16"/>
        <v>6468918</v>
      </c>
      <c r="L42" s="103">
        <f t="shared" si="16"/>
        <v>6469018</v>
      </c>
      <c r="M42" s="103">
        <f>ROUND(SUM(M43:M57),0)</f>
        <v>23719484</v>
      </c>
      <c r="N42" s="103">
        <f>ROUND(SUM(N43:N57),0)</f>
        <v>6418584</v>
      </c>
      <c r="O42" s="103">
        <f>ROUND(SUM(O43:O57),0)</f>
        <v>6418584</v>
      </c>
      <c r="P42" s="103">
        <f>ROUND(SUM(P43:P58),0)</f>
        <v>7466918</v>
      </c>
      <c r="Q42" s="103">
        <f>ROUND(SUM(Q43:Q58),0)</f>
        <v>7701918</v>
      </c>
      <c r="R42" s="103">
        <f>ROUND(SUM(R43:R58),0)</f>
        <v>8201918</v>
      </c>
      <c r="S42" s="103">
        <f>ROUND(SUM(S43:S58),0)</f>
        <v>8497902</v>
      </c>
      <c r="T42" s="104">
        <f>SUM(T43:T58)</f>
        <v>127719000</v>
      </c>
      <c r="U42" s="26">
        <f t="shared" si="7"/>
        <v>0</v>
      </c>
    </row>
    <row r="43" spans="1:21" ht="14.25" x14ac:dyDescent="0.2">
      <c r="A43" s="100" t="s">
        <v>42</v>
      </c>
      <c r="B43" s="58" t="s">
        <v>43</v>
      </c>
      <c r="C43" s="257">
        <v>9000000</v>
      </c>
      <c r="D43" s="45"/>
      <c r="E43" s="11"/>
      <c r="F43" s="10"/>
      <c r="G43" s="3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9000000</v>
      </c>
      <c r="U43" s="26">
        <f t="shared" si="7"/>
        <v>0</v>
      </c>
    </row>
    <row r="44" spans="1:21" ht="14.25" x14ac:dyDescent="0.2">
      <c r="A44" s="100">
        <v>2020120202</v>
      </c>
      <c r="B44" s="58" t="s">
        <v>44</v>
      </c>
      <c r="C44" s="257">
        <v>52500000</v>
      </c>
      <c r="D44" s="45"/>
      <c r="E44" s="11"/>
      <c r="F44" s="10"/>
      <c r="G44" s="39">
        <f t="shared" ref="G44:G76" si="17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2">
        <f t="shared" si="14"/>
        <v>52500000</v>
      </c>
      <c r="U44" s="26">
        <f t="shared" si="7"/>
        <v>0</v>
      </c>
    </row>
    <row r="45" spans="1:21" ht="14.25" x14ac:dyDescent="0.2">
      <c r="A45" s="100" t="s">
        <v>45</v>
      </c>
      <c r="B45" s="58" t="s">
        <v>46</v>
      </c>
      <c r="C45" s="257">
        <v>2000000</v>
      </c>
      <c r="D45" s="8"/>
      <c r="E45" s="9"/>
      <c r="F45" s="10"/>
      <c r="G45" s="39">
        <f t="shared" si="17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4"/>
        <v>2000000</v>
      </c>
      <c r="U45" s="26">
        <f t="shared" si="7"/>
        <v>0</v>
      </c>
    </row>
    <row r="46" spans="1:21" ht="14.25" x14ac:dyDescent="0.2">
      <c r="A46" s="100" t="s">
        <v>47</v>
      </c>
      <c r="B46" s="58" t="s">
        <v>48</v>
      </c>
      <c r="C46" s="257">
        <v>11619000</v>
      </c>
      <c r="D46" s="8"/>
      <c r="E46" s="9"/>
      <c r="F46" s="10"/>
      <c r="G46" s="39">
        <f t="shared" si="17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2">
        <f t="shared" si="14"/>
        <v>11619000</v>
      </c>
      <c r="U46" s="26">
        <f t="shared" si="7"/>
        <v>0</v>
      </c>
    </row>
    <row r="47" spans="1:21" ht="14.25" x14ac:dyDescent="0.2">
      <c r="A47" s="100" t="s">
        <v>49</v>
      </c>
      <c r="B47" s="58" t="s">
        <v>50</v>
      </c>
      <c r="C47" s="257">
        <v>8000000</v>
      </c>
      <c r="D47" s="8"/>
      <c r="E47" s="11"/>
      <c r="F47" s="10"/>
      <c r="G47" s="39">
        <f t="shared" si="17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2">
        <f t="shared" si="14"/>
        <v>8000000</v>
      </c>
      <c r="U47" s="26">
        <f t="shared" si="7"/>
        <v>0</v>
      </c>
    </row>
    <row r="48" spans="1:21" ht="14.25" x14ac:dyDescent="0.2">
      <c r="A48" s="100" t="s">
        <v>51</v>
      </c>
      <c r="B48" s="58" t="s">
        <v>52</v>
      </c>
      <c r="C48" s="257">
        <v>2500000</v>
      </c>
      <c r="D48" s="8"/>
      <c r="E48" s="9"/>
      <c r="F48" s="10"/>
      <c r="G48" s="39">
        <f t="shared" si="17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4"/>
        <v>2500000</v>
      </c>
      <c r="U48" s="26">
        <f t="shared" si="7"/>
        <v>0</v>
      </c>
    </row>
    <row r="49" spans="1:22" ht="14.25" x14ac:dyDescent="0.2">
      <c r="A49" s="100" t="s">
        <v>53</v>
      </c>
      <c r="B49" s="59" t="s">
        <v>54</v>
      </c>
      <c r="C49" s="257">
        <v>1500000</v>
      </c>
      <c r="D49" s="8"/>
      <c r="E49" s="9"/>
      <c r="F49" s="10"/>
      <c r="G49" s="39">
        <f t="shared" si="17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4"/>
        <v>1500000</v>
      </c>
      <c r="U49" s="26">
        <f t="shared" si="7"/>
        <v>0</v>
      </c>
    </row>
    <row r="50" spans="1:22" ht="14.25" x14ac:dyDescent="0.2">
      <c r="A50" s="100" t="s">
        <v>55</v>
      </c>
      <c r="B50" s="58" t="s">
        <v>56</v>
      </c>
      <c r="C50" s="257">
        <v>0</v>
      </c>
      <c r="D50" s="8"/>
      <c r="E50" s="9"/>
      <c r="F50" s="10"/>
      <c r="G50" s="39">
        <f t="shared" si="17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4"/>
        <v>0</v>
      </c>
      <c r="U50" s="26">
        <f t="shared" si="7"/>
        <v>0</v>
      </c>
    </row>
    <row r="51" spans="1:22" ht="14.25" x14ac:dyDescent="0.2">
      <c r="A51" s="100" t="s">
        <v>57</v>
      </c>
      <c r="B51" s="58" t="s">
        <v>58</v>
      </c>
      <c r="C51" s="257">
        <v>9400000</v>
      </c>
      <c r="D51" s="8"/>
      <c r="E51" s="11"/>
      <c r="F51" s="10"/>
      <c r="G51" s="39">
        <f t="shared" si="17"/>
        <v>9400000</v>
      </c>
      <c r="H51" s="40"/>
      <c r="I51" s="6"/>
      <c r="J51" s="6">
        <v>9400000</v>
      </c>
      <c r="K51" s="6"/>
      <c r="L51" s="6"/>
      <c r="M51" s="6"/>
      <c r="N51" s="6"/>
      <c r="O51" s="6"/>
      <c r="P51" s="6"/>
      <c r="Q51" s="6"/>
      <c r="R51" s="41"/>
      <c r="S51" s="41"/>
      <c r="T51" s="42">
        <f t="shared" si="14"/>
        <v>9400000</v>
      </c>
      <c r="U51" s="26">
        <f t="shared" si="7"/>
        <v>0</v>
      </c>
    </row>
    <row r="52" spans="1:22" ht="14.25" x14ac:dyDescent="0.2">
      <c r="A52" s="100" t="s">
        <v>59</v>
      </c>
      <c r="B52" s="59" t="s">
        <v>60</v>
      </c>
      <c r="C52" s="257">
        <v>10000000</v>
      </c>
      <c r="D52" s="8"/>
      <c r="E52" s="9"/>
      <c r="F52" s="10"/>
      <c r="G52" s="39">
        <f t="shared" si="17"/>
        <v>10000000</v>
      </c>
      <c r="H52" s="40"/>
      <c r="I52" s="6"/>
      <c r="J52" s="6">
        <v>10000000</v>
      </c>
      <c r="K52" s="6"/>
      <c r="L52" s="6"/>
      <c r="M52" s="6"/>
      <c r="N52" s="6"/>
      <c r="O52" s="6"/>
      <c r="P52" s="6"/>
      <c r="Q52" s="6"/>
      <c r="R52" s="6"/>
      <c r="S52" s="6"/>
      <c r="T52" s="42">
        <f t="shared" si="14"/>
        <v>10000000</v>
      </c>
      <c r="U52" s="26">
        <f t="shared" si="7"/>
        <v>0</v>
      </c>
    </row>
    <row r="53" spans="1:22" ht="14.25" x14ac:dyDescent="0.2">
      <c r="A53" s="100" t="s">
        <v>61</v>
      </c>
      <c r="B53" s="58" t="s">
        <v>62</v>
      </c>
      <c r="C53" s="257">
        <v>4000000</v>
      </c>
      <c r="D53" s="8"/>
      <c r="E53" s="9"/>
      <c r="F53" s="10"/>
      <c r="G53" s="39">
        <f t="shared" si="17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4"/>
        <v>4000000</v>
      </c>
      <c r="U53" s="26">
        <f t="shared" si="7"/>
        <v>0</v>
      </c>
    </row>
    <row r="54" spans="1:22" ht="14.25" x14ac:dyDescent="0.2">
      <c r="A54" s="100" t="s">
        <v>63</v>
      </c>
      <c r="B54" s="58" t="s">
        <v>64</v>
      </c>
      <c r="C54" s="257">
        <v>15000000</v>
      </c>
      <c r="D54" s="8"/>
      <c r="E54" s="9"/>
      <c r="F54" s="10"/>
      <c r="G54" s="39">
        <f t="shared" si="17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1"/>
      <c r="S54" s="41"/>
      <c r="T54" s="42">
        <f t="shared" si="14"/>
        <v>15000000</v>
      </c>
      <c r="U54" s="26">
        <f t="shared" si="7"/>
        <v>0</v>
      </c>
    </row>
    <row r="55" spans="1:22" ht="14.25" x14ac:dyDescent="0.2">
      <c r="A55" s="100">
        <v>2020120213</v>
      </c>
      <c r="B55" s="58" t="s">
        <v>65</v>
      </c>
      <c r="C55" s="257">
        <v>0</v>
      </c>
      <c r="D55" s="8"/>
      <c r="E55" s="9"/>
      <c r="F55" s="10"/>
      <c r="G55" s="39">
        <f t="shared" si="17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4"/>
        <v>0</v>
      </c>
      <c r="U55" s="26">
        <f t="shared" si="7"/>
        <v>0</v>
      </c>
    </row>
    <row r="56" spans="1:22" ht="14.25" x14ac:dyDescent="0.2">
      <c r="A56" s="100" t="s">
        <v>66</v>
      </c>
      <c r="B56" s="58" t="s">
        <v>67</v>
      </c>
      <c r="C56" s="257">
        <v>0</v>
      </c>
      <c r="D56" s="8"/>
      <c r="E56" s="9"/>
      <c r="F56" s="10"/>
      <c r="G56" s="39">
        <f t="shared" si="17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4"/>
        <v>0</v>
      </c>
      <c r="U56" s="26">
        <f t="shared" si="7"/>
        <v>0</v>
      </c>
    </row>
    <row r="57" spans="1:22" ht="14.25" x14ac:dyDescent="0.2">
      <c r="A57" s="100">
        <v>2020120215</v>
      </c>
      <c r="B57" s="58" t="s">
        <v>97</v>
      </c>
      <c r="C57" s="257">
        <v>1200000</v>
      </c>
      <c r="D57" s="8"/>
      <c r="E57" s="11"/>
      <c r="F57" s="10"/>
      <c r="G57" s="39">
        <f t="shared" si="17"/>
        <v>1200000</v>
      </c>
      <c r="H57" s="41">
        <v>1200000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/>
      <c r="S57" s="41"/>
      <c r="T57" s="42">
        <f t="shared" si="14"/>
        <v>1200000</v>
      </c>
      <c r="U57" s="26">
        <f t="shared" si="7"/>
        <v>0</v>
      </c>
    </row>
    <row r="58" spans="1:22" ht="14.25" x14ac:dyDescent="0.2">
      <c r="A58" s="100">
        <v>2020120216</v>
      </c>
      <c r="B58" s="267" t="s">
        <v>148</v>
      </c>
      <c r="C58" s="257">
        <v>1000000</v>
      </c>
      <c r="D58" s="8"/>
      <c r="E58" s="11"/>
      <c r="F58" s="10"/>
      <c r="G58" s="39">
        <f t="shared" si="17"/>
        <v>1000000</v>
      </c>
      <c r="H58" s="41">
        <v>83334</v>
      </c>
      <c r="I58" s="41">
        <v>83334</v>
      </c>
      <c r="J58" s="41">
        <v>83334</v>
      </c>
      <c r="K58" s="41">
        <v>83334</v>
      </c>
      <c r="L58" s="41">
        <v>83334</v>
      </c>
      <c r="M58" s="41">
        <v>83334</v>
      </c>
      <c r="N58" s="41">
        <v>83334</v>
      </c>
      <c r="O58" s="41">
        <v>83334</v>
      </c>
      <c r="P58" s="41">
        <v>83334</v>
      </c>
      <c r="Q58" s="41">
        <v>83334</v>
      </c>
      <c r="R58" s="41">
        <v>83334</v>
      </c>
      <c r="S58" s="41">
        <v>83326</v>
      </c>
      <c r="T58" s="42">
        <f t="shared" si="14"/>
        <v>1000000</v>
      </c>
      <c r="U58" s="26">
        <f t="shared" si="7"/>
        <v>0</v>
      </c>
    </row>
    <row r="59" spans="1:22" x14ac:dyDescent="0.2">
      <c r="A59" s="114" t="s">
        <v>68</v>
      </c>
      <c r="B59" s="101" t="s">
        <v>134</v>
      </c>
      <c r="C59" s="101">
        <f>SUM(C60:C63)</f>
        <v>83629741</v>
      </c>
      <c r="D59" s="101">
        <f>SUM(D60:D63)</f>
        <v>0</v>
      </c>
      <c r="E59" s="101">
        <f>SUM(E60:E63)</f>
        <v>0</v>
      </c>
      <c r="F59" s="103">
        <f>SUM(F60:F63)</f>
        <v>0</v>
      </c>
      <c r="G59" s="103">
        <f>ROUND(SUM(G60:G63),0)</f>
        <v>83629741</v>
      </c>
      <c r="H59" s="103">
        <f t="shared" ref="H59:S59" si="18">ROUND(SUM(H60:H63),0)</f>
        <v>5535806</v>
      </c>
      <c r="I59" s="103">
        <f t="shared" si="18"/>
        <v>5035806</v>
      </c>
      <c r="J59" s="103">
        <f t="shared" si="18"/>
        <v>5035806</v>
      </c>
      <c r="K59" s="103">
        <f t="shared" si="18"/>
        <v>5035806</v>
      </c>
      <c r="L59" s="103">
        <f t="shared" si="18"/>
        <v>5035806</v>
      </c>
      <c r="M59" s="103">
        <f t="shared" si="18"/>
        <v>5035806</v>
      </c>
      <c r="N59" s="103">
        <f t="shared" si="18"/>
        <v>5035806</v>
      </c>
      <c r="O59" s="103">
        <f t="shared" si="18"/>
        <v>5035806</v>
      </c>
      <c r="P59" s="103">
        <f t="shared" si="18"/>
        <v>5035806</v>
      </c>
      <c r="Q59" s="103">
        <f t="shared" si="18"/>
        <v>5035806</v>
      </c>
      <c r="R59" s="103">
        <f t="shared" si="18"/>
        <v>5035806</v>
      </c>
      <c r="S59" s="103">
        <f t="shared" si="18"/>
        <v>27735875</v>
      </c>
      <c r="T59" s="103">
        <f>SUM(T60:T63)</f>
        <v>83629741</v>
      </c>
      <c r="U59" s="26">
        <f t="shared" si="7"/>
        <v>0</v>
      </c>
    </row>
    <row r="60" spans="1:22" ht="14.25" x14ac:dyDescent="0.2">
      <c r="A60" s="100" t="s">
        <v>70</v>
      </c>
      <c r="B60" s="58" t="s">
        <v>71</v>
      </c>
      <c r="C60" s="414">
        <v>16000083</v>
      </c>
      <c r="D60" s="8"/>
      <c r="E60" s="9"/>
      <c r="F60" s="10"/>
      <c r="G60" s="39">
        <f t="shared" si="17"/>
        <v>16000083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16000083</v>
      </c>
      <c r="T60" s="42">
        <f t="shared" si="14"/>
        <v>16000083</v>
      </c>
      <c r="U60" s="26">
        <f t="shared" si="7"/>
        <v>0</v>
      </c>
    </row>
    <row r="61" spans="1:22" ht="14.25" x14ac:dyDescent="0.2">
      <c r="A61" s="100" t="s">
        <v>72</v>
      </c>
      <c r="B61" s="58" t="s">
        <v>73</v>
      </c>
      <c r="C61" s="414">
        <v>46429658</v>
      </c>
      <c r="D61" s="8"/>
      <c r="E61" s="9"/>
      <c r="F61" s="10"/>
      <c r="G61" s="39">
        <f t="shared" si="17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4"/>
        <v>46429658</v>
      </c>
      <c r="U61" s="26">
        <f t="shared" si="7"/>
        <v>0</v>
      </c>
      <c r="V61" s="26"/>
    </row>
    <row r="62" spans="1:22" ht="14.25" x14ac:dyDescent="0.2">
      <c r="A62" s="100">
        <v>2020110304</v>
      </c>
      <c r="B62" s="58" t="s">
        <v>74</v>
      </c>
      <c r="C62" s="414">
        <v>14000000</v>
      </c>
      <c r="D62" s="8"/>
      <c r="E62" s="9"/>
      <c r="F62" s="10"/>
      <c r="G62" s="39">
        <f t="shared" si="17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4"/>
        <v>14000000</v>
      </c>
      <c r="U62" s="26">
        <f t="shared" si="7"/>
        <v>0</v>
      </c>
    </row>
    <row r="63" spans="1:22" ht="14.25" x14ac:dyDescent="0.2">
      <c r="A63" s="100">
        <v>2020110305</v>
      </c>
      <c r="B63" s="58" t="s">
        <v>75</v>
      </c>
      <c r="C63" s="414">
        <v>7200000</v>
      </c>
      <c r="D63" s="8"/>
      <c r="E63" s="9"/>
      <c r="F63" s="10"/>
      <c r="G63" s="39">
        <f t="shared" si="17"/>
        <v>7200000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6700000</v>
      </c>
      <c r="T63" s="42">
        <f t="shared" si="14"/>
        <v>7200000</v>
      </c>
      <c r="U63" s="26">
        <f t="shared" si="7"/>
        <v>0</v>
      </c>
    </row>
    <row r="64" spans="1:22" x14ac:dyDescent="0.2">
      <c r="A64" s="114">
        <v>20201104</v>
      </c>
      <c r="B64" s="101" t="s">
        <v>135</v>
      </c>
      <c r="C64" s="101">
        <f>SUM(C65:C74)</f>
        <v>177100000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4">
        <f>SUM(G65:G74)</f>
        <v>177100000</v>
      </c>
      <c r="H64" s="104">
        <f t="shared" ref="H64:S64" si="19">SUM(H65:H74)</f>
        <v>11591665</v>
      </c>
      <c r="I64" s="104">
        <f t="shared" si="19"/>
        <v>10091665</v>
      </c>
      <c r="J64" s="104">
        <f t="shared" si="19"/>
        <v>10091665</v>
      </c>
      <c r="K64" s="104">
        <f t="shared" si="19"/>
        <v>10091665</v>
      </c>
      <c r="L64" s="104">
        <f t="shared" si="19"/>
        <v>10091665</v>
      </c>
      <c r="M64" s="104">
        <f t="shared" si="19"/>
        <v>10091665</v>
      </c>
      <c r="N64" s="104">
        <f t="shared" si="19"/>
        <v>10091665</v>
      </c>
      <c r="O64" s="104">
        <f t="shared" si="19"/>
        <v>10091665</v>
      </c>
      <c r="P64" s="104">
        <f t="shared" si="19"/>
        <v>10091665</v>
      </c>
      <c r="Q64" s="104">
        <f t="shared" si="19"/>
        <v>10091665</v>
      </c>
      <c r="R64" s="104">
        <f t="shared" si="19"/>
        <v>10091665</v>
      </c>
      <c r="S64" s="104">
        <f t="shared" si="19"/>
        <v>64591685</v>
      </c>
      <c r="T64" s="104">
        <f>SUM(T65:T74)</f>
        <v>177100000</v>
      </c>
      <c r="U64" s="26">
        <f t="shared" si="7"/>
        <v>0</v>
      </c>
    </row>
    <row r="65" spans="1:21" ht="14.25" x14ac:dyDescent="0.2">
      <c r="A65" s="115" t="s">
        <v>77</v>
      </c>
      <c r="B65" s="58" t="s">
        <v>78</v>
      </c>
      <c r="C65" s="262">
        <v>56000000</v>
      </c>
      <c r="D65" s="8"/>
      <c r="E65" s="9"/>
      <c r="F65" s="10"/>
      <c r="G65" s="39">
        <f>ROUND((C65+D65+E65-F65),0)</f>
        <v>56000000</v>
      </c>
      <c r="H65" s="2">
        <v>1500000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>
        <v>54500000</v>
      </c>
      <c r="T65" s="42">
        <f>ROUND(SUM(H65:S65),0)</f>
        <v>56000000</v>
      </c>
      <c r="U65" s="26">
        <f t="shared" si="7"/>
        <v>0</v>
      </c>
    </row>
    <row r="66" spans="1:21" ht="14.25" x14ac:dyDescent="0.2">
      <c r="A66" s="100" t="s">
        <v>79</v>
      </c>
      <c r="B66" s="58" t="s">
        <v>73</v>
      </c>
      <c r="C66" s="262">
        <v>0</v>
      </c>
      <c r="D66" s="8"/>
      <c r="E66" s="9"/>
      <c r="F66" s="10"/>
      <c r="G66" s="39">
        <f t="shared" ref="G66:G74" si="20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21">ROUND(SUM(H66:S66),0)</f>
        <v>0</v>
      </c>
      <c r="U66" s="26">
        <f t="shared" si="7"/>
        <v>0</v>
      </c>
    </row>
    <row r="67" spans="1:21" ht="14.25" x14ac:dyDescent="0.2">
      <c r="A67" s="100" t="s">
        <v>80</v>
      </c>
      <c r="B67" s="58" t="s">
        <v>81</v>
      </c>
      <c r="C67" s="262">
        <v>3900000</v>
      </c>
      <c r="D67" s="8"/>
      <c r="E67" s="9"/>
      <c r="F67" s="10"/>
      <c r="G67" s="39">
        <f t="shared" si="20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21"/>
        <v>3900000</v>
      </c>
      <c r="U67" s="26">
        <f t="shared" si="7"/>
        <v>0</v>
      </c>
    </row>
    <row r="68" spans="1:21" ht="14.25" x14ac:dyDescent="0.2">
      <c r="A68" s="100" t="s">
        <v>82</v>
      </c>
      <c r="B68" s="58" t="s">
        <v>74</v>
      </c>
      <c r="C68" s="262">
        <v>52000000</v>
      </c>
      <c r="D68" s="8"/>
      <c r="E68" s="9"/>
      <c r="F68" s="10"/>
      <c r="G68" s="39">
        <f t="shared" si="20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21"/>
        <v>52000000</v>
      </c>
      <c r="U68" s="26">
        <f t="shared" si="7"/>
        <v>0</v>
      </c>
    </row>
    <row r="69" spans="1:21" ht="14.25" x14ac:dyDescent="0.2">
      <c r="A69" s="100" t="s">
        <v>83</v>
      </c>
      <c r="B69" s="58" t="s">
        <v>84</v>
      </c>
      <c r="C69" s="262">
        <v>27000000</v>
      </c>
      <c r="D69" s="8"/>
      <c r="E69" s="9"/>
      <c r="F69" s="10"/>
      <c r="G69" s="39">
        <f t="shared" si="20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21"/>
        <v>27000000</v>
      </c>
      <c r="U69" s="26">
        <f t="shared" si="7"/>
        <v>0</v>
      </c>
    </row>
    <row r="70" spans="1:21" ht="14.25" x14ac:dyDescent="0.2">
      <c r="A70" s="100" t="s">
        <v>85</v>
      </c>
      <c r="B70" s="58" t="s">
        <v>86</v>
      </c>
      <c r="C70" s="262">
        <v>23000000</v>
      </c>
      <c r="D70" s="8"/>
      <c r="E70" s="9"/>
      <c r="F70" s="10"/>
      <c r="G70" s="39">
        <f t="shared" si="20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21"/>
        <v>23000000</v>
      </c>
      <c r="U70" s="26">
        <f t="shared" si="7"/>
        <v>0</v>
      </c>
    </row>
    <row r="71" spans="1:21" ht="14.25" x14ac:dyDescent="0.2">
      <c r="A71" s="100" t="s">
        <v>87</v>
      </c>
      <c r="B71" s="58" t="s">
        <v>88</v>
      </c>
      <c r="C71" s="262">
        <v>4000000</v>
      </c>
      <c r="D71" s="8"/>
      <c r="E71" s="9"/>
      <c r="F71" s="10"/>
      <c r="G71" s="39">
        <f t="shared" si="20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21"/>
        <v>4000000</v>
      </c>
      <c r="U71" s="26">
        <f t="shared" si="7"/>
        <v>0</v>
      </c>
    </row>
    <row r="72" spans="1:21" ht="14.25" x14ac:dyDescent="0.2">
      <c r="A72" s="100" t="s">
        <v>89</v>
      </c>
      <c r="B72" s="58" t="s">
        <v>90</v>
      </c>
      <c r="C72" s="262">
        <v>4000000</v>
      </c>
      <c r="D72" s="8"/>
      <c r="E72" s="9"/>
      <c r="F72" s="10"/>
      <c r="G72" s="39">
        <f t="shared" si="20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21"/>
        <v>4000000</v>
      </c>
      <c r="U72" s="26">
        <f t="shared" si="7"/>
        <v>0</v>
      </c>
    </row>
    <row r="73" spans="1:21" ht="14.25" x14ac:dyDescent="0.2">
      <c r="A73" s="100" t="s">
        <v>91</v>
      </c>
      <c r="B73" s="58" t="s">
        <v>92</v>
      </c>
      <c r="C73" s="262">
        <v>7200000</v>
      </c>
      <c r="D73" s="8"/>
      <c r="E73" s="9"/>
      <c r="F73" s="10"/>
      <c r="G73" s="39">
        <f t="shared" si="20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21"/>
        <v>7200000</v>
      </c>
      <c r="U73" s="26">
        <f t="shared" si="7"/>
        <v>0</v>
      </c>
    </row>
    <row r="74" spans="1:21" ht="14.25" x14ac:dyDescent="0.2">
      <c r="A74" s="100" t="s">
        <v>93</v>
      </c>
      <c r="B74" s="58" t="s">
        <v>94</v>
      </c>
      <c r="C74" s="262">
        <v>0</v>
      </c>
      <c r="D74" s="8">
        <v>0</v>
      </c>
      <c r="E74" s="9">
        <v>0</v>
      </c>
      <c r="F74" s="10">
        <v>0</v>
      </c>
      <c r="G74" s="39">
        <f t="shared" si="20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21"/>
        <v>0</v>
      </c>
      <c r="U74" s="26">
        <f t="shared" si="7"/>
        <v>0</v>
      </c>
    </row>
    <row r="75" spans="1:21" x14ac:dyDescent="0.2">
      <c r="A75" s="114">
        <v>20201301</v>
      </c>
      <c r="B75" s="101" t="s">
        <v>95</v>
      </c>
      <c r="C75" s="103">
        <f t="shared" ref="C75:T75" si="22">C76</f>
        <v>75000000</v>
      </c>
      <c r="D75" s="104">
        <f t="shared" si="22"/>
        <v>0</v>
      </c>
      <c r="E75" s="104">
        <f t="shared" si="22"/>
        <v>0</v>
      </c>
      <c r="F75" s="104">
        <f t="shared" si="22"/>
        <v>0</v>
      </c>
      <c r="G75" s="104">
        <f t="shared" si="22"/>
        <v>75000000</v>
      </c>
      <c r="H75" s="101">
        <f t="shared" si="22"/>
        <v>62534000</v>
      </c>
      <c r="I75" s="101">
        <f t="shared" si="22"/>
        <v>0</v>
      </c>
      <c r="J75" s="101">
        <f t="shared" si="22"/>
        <v>12466000</v>
      </c>
      <c r="K75" s="101">
        <f t="shared" si="22"/>
        <v>0</v>
      </c>
      <c r="L75" s="101">
        <f t="shared" si="22"/>
        <v>0</v>
      </c>
      <c r="M75" s="101">
        <f t="shared" si="22"/>
        <v>0</v>
      </c>
      <c r="N75" s="101">
        <f t="shared" si="22"/>
        <v>0</v>
      </c>
      <c r="O75" s="101">
        <f t="shared" si="22"/>
        <v>0</v>
      </c>
      <c r="P75" s="101">
        <f t="shared" si="22"/>
        <v>0</v>
      </c>
      <c r="Q75" s="101">
        <f t="shared" si="22"/>
        <v>0</v>
      </c>
      <c r="R75" s="101">
        <f t="shared" si="22"/>
        <v>0</v>
      </c>
      <c r="S75" s="101">
        <f t="shared" si="22"/>
        <v>0</v>
      </c>
      <c r="T75" s="101">
        <f t="shared" si="22"/>
        <v>75000000</v>
      </c>
      <c r="U75" s="26">
        <f t="shared" si="7"/>
        <v>0</v>
      </c>
    </row>
    <row r="76" spans="1:21" ht="15" thickBot="1" x14ac:dyDescent="0.25">
      <c r="A76" s="105">
        <v>2020130101</v>
      </c>
      <c r="B76" s="60" t="s">
        <v>142</v>
      </c>
      <c r="C76" s="275">
        <v>75000000</v>
      </c>
      <c r="D76" s="245"/>
      <c r="E76" s="246"/>
      <c r="F76" s="247"/>
      <c r="G76" s="107">
        <f t="shared" si="17"/>
        <v>75000000</v>
      </c>
      <c r="H76" s="108">
        <v>62534000</v>
      </c>
      <c r="I76" s="108">
        <v>0</v>
      </c>
      <c r="J76" s="108">
        <v>12466000</v>
      </c>
      <c r="K76" s="108">
        <v>0</v>
      </c>
      <c r="L76" s="108">
        <v>0</v>
      </c>
      <c r="M76" s="108">
        <v>0</v>
      </c>
      <c r="N76" s="108"/>
      <c r="O76" s="108">
        <v>0</v>
      </c>
      <c r="P76" s="108"/>
      <c r="Q76" s="108"/>
      <c r="R76" s="108"/>
      <c r="S76" s="108"/>
      <c r="T76" s="42">
        <f>ROUND(SUM(H76:S76),0)</f>
        <v>75000000</v>
      </c>
      <c r="U76" s="26">
        <f t="shared" si="7"/>
        <v>0</v>
      </c>
    </row>
    <row r="77" spans="1:21" x14ac:dyDescent="0.2">
      <c r="A77" s="101"/>
      <c r="B77" s="101" t="s">
        <v>136</v>
      </c>
      <c r="C77" s="104">
        <f>C64+C59+C42+C37+C32+C23+C75</f>
        <v>1155126065</v>
      </c>
      <c r="D77" s="104">
        <f>D64+D59+D42+D37+D32+D23+D75</f>
        <v>0</v>
      </c>
      <c r="E77" s="104">
        <f>E64+E59+E42+E37+E32+E23+E75</f>
        <v>0</v>
      </c>
      <c r="F77" s="104">
        <f>F64+F59+F42+F37+F32+F23+F75</f>
        <v>0</v>
      </c>
      <c r="G77" s="104">
        <f>G64+G59+G42+G37+G32+G23+G75</f>
        <v>1155126065</v>
      </c>
      <c r="H77" s="104">
        <f t="shared" ref="H77:O77" si="23">H64+H59+H42+H37+H32+H23</f>
        <v>104994166</v>
      </c>
      <c r="I77" s="104">
        <f t="shared" si="23"/>
        <v>75194166</v>
      </c>
      <c r="J77" s="104">
        <f t="shared" si="23"/>
        <v>82694166</v>
      </c>
      <c r="K77" s="104">
        <f t="shared" si="23"/>
        <v>63411166</v>
      </c>
      <c r="L77" s="104">
        <f t="shared" si="23"/>
        <v>63611266</v>
      </c>
      <c r="M77" s="104">
        <f t="shared" si="23"/>
        <v>90289468</v>
      </c>
      <c r="N77" s="104">
        <f t="shared" si="23"/>
        <v>91610832</v>
      </c>
      <c r="O77" s="104">
        <f t="shared" si="23"/>
        <v>67960832</v>
      </c>
      <c r="P77" s="104">
        <f>P64+P59+P42+P37+P32+P23+P75</f>
        <v>63459166</v>
      </c>
      <c r="Q77" s="104">
        <f>Q64+Q59+Q42+Q37+Q32+Q23</f>
        <v>78094166</v>
      </c>
      <c r="R77" s="104">
        <f>R64+R59+R42+R37+R32+R23</f>
        <v>75594166</v>
      </c>
      <c r="S77" s="104">
        <f>S23+S32+S37+S42+S59+S64+S75</f>
        <v>222962503</v>
      </c>
      <c r="T77" s="104">
        <f>T75+T64+T59+T42+T37+T32+T23</f>
        <v>1155126065</v>
      </c>
      <c r="U77" s="26">
        <f t="shared" si="7"/>
        <v>0</v>
      </c>
    </row>
    <row r="78" spans="1:21" x14ac:dyDescent="0.2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 x14ac:dyDescent="0.2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 x14ac:dyDescent="0.2">
      <c r="B80" s="16"/>
      <c r="C80" s="12"/>
      <c r="D80" s="16"/>
      <c r="E80" s="12"/>
      <c r="G80" s="28" t="s">
        <v>139</v>
      </c>
      <c r="H80" s="12"/>
      <c r="I80" s="12"/>
      <c r="J80" s="12"/>
      <c r="K80" s="12"/>
      <c r="L80" s="12"/>
      <c r="M80" s="12"/>
      <c r="N80" s="12"/>
      <c r="O80" s="12"/>
      <c r="P80" s="28" t="s">
        <v>137</v>
      </c>
      <c r="Q80" s="12"/>
      <c r="R80" s="12"/>
      <c r="S80" s="12"/>
      <c r="T80" s="47"/>
    </row>
    <row r="81" spans="2:20" x14ac:dyDescent="0.2">
      <c r="B81" s="16"/>
      <c r="C81" s="106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 x14ac:dyDescent="0.25">
      <c r="B82" s="29"/>
      <c r="C82" s="49"/>
      <c r="D82" s="29"/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 x14ac:dyDescent="0.2">
      <c r="G86" s="26"/>
    </row>
    <row r="88" spans="2:20" x14ac:dyDescent="0.2">
      <c r="G88" s="26"/>
    </row>
    <row r="91" spans="2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I8" sqref="I8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519" t="s">
        <v>0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1"/>
      <c r="U2" s="12"/>
    </row>
    <row r="3" spans="1:22" x14ac:dyDescent="0.2">
      <c r="B3" s="519" t="s">
        <v>175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1"/>
      <c r="U3" s="12"/>
    </row>
    <row r="4" spans="1:22" ht="13.5" thickBot="1" x14ac:dyDescent="0.25">
      <c r="B4" s="522" t="s">
        <v>98</v>
      </c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4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12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 x14ac:dyDescent="0.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2">
        <f>H10+I10+J10+K10+L10+M10+N10+O10+P10+Q10+R10+S10</f>
        <v>0</v>
      </c>
    </row>
    <row r="11" spans="1:22" x14ac:dyDescent="0.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2">
        <f>H11+I11+J11+K11+L11+M11+N11+O11+P11+Q11+R11+S11</f>
        <v>0</v>
      </c>
    </row>
    <row r="12" spans="1:22" x14ac:dyDescent="0.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21">
        <f t="shared" si="0"/>
        <v>0</v>
      </c>
      <c r="S12" s="21">
        <f t="shared" si="0"/>
        <v>0</v>
      </c>
      <c r="T12" s="22">
        <f>H12+I12+J12+K12+L12+M12+N12+O12+P12+Q12+R12+S12</f>
        <v>0</v>
      </c>
    </row>
    <row r="13" spans="1:22" x14ac:dyDescent="0.2">
      <c r="A13" s="111"/>
      <c r="B13" s="90" t="s">
        <v>140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1155126065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1">N8+N9+N10+N11+N12</f>
        <v>90000000</v>
      </c>
      <c r="O13" s="93">
        <f t="shared" si="1"/>
        <v>90000000</v>
      </c>
      <c r="P13" s="93">
        <f t="shared" si="1"/>
        <v>90000000</v>
      </c>
      <c r="Q13" s="93">
        <f t="shared" si="1"/>
        <v>90000000</v>
      </c>
      <c r="R13" s="93">
        <f t="shared" si="1"/>
        <v>90000000</v>
      </c>
      <c r="S13" s="94">
        <f t="shared" si="1"/>
        <v>90000000</v>
      </c>
      <c r="T13" s="95">
        <f t="shared" si="1"/>
        <v>1155126065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0</v>
      </c>
      <c r="F16" s="93">
        <v>0</v>
      </c>
      <c r="G16" s="97">
        <f>+G13</f>
        <v>1155126065</v>
      </c>
      <c r="H16" s="96">
        <f>H8+H11+H12</f>
        <v>165126065</v>
      </c>
      <c r="I16" s="96">
        <f>I8+I11+I12</f>
        <v>90000000</v>
      </c>
      <c r="J16" s="96">
        <f t="shared" ref="J16:R16" si="2">+J13</f>
        <v>90000000</v>
      </c>
      <c r="K16" s="96">
        <f t="shared" si="2"/>
        <v>90000000</v>
      </c>
      <c r="L16" s="96">
        <f t="shared" si="2"/>
        <v>90000000</v>
      </c>
      <c r="M16" s="96">
        <f t="shared" si="2"/>
        <v>90000000</v>
      </c>
      <c r="N16" s="96">
        <f t="shared" si="2"/>
        <v>90000000</v>
      </c>
      <c r="O16" s="96">
        <f t="shared" si="2"/>
        <v>90000000</v>
      </c>
      <c r="P16" s="96">
        <f t="shared" si="2"/>
        <v>90000000</v>
      </c>
      <c r="Q16" s="96">
        <f t="shared" si="2"/>
        <v>90000000</v>
      </c>
      <c r="R16" s="96">
        <f t="shared" si="2"/>
        <v>90000000</v>
      </c>
      <c r="S16" s="97">
        <f>S13</f>
        <v>90000000</v>
      </c>
      <c r="T16" s="98">
        <f>H16+I16+J16+K16+L16+M16+N16+O16+P16+Q16+R16+S16</f>
        <v>1155126065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x14ac:dyDescent="0.2">
      <c r="A23" s="113" t="s">
        <v>4</v>
      </c>
      <c r="B23" s="61" t="s">
        <v>5</v>
      </c>
      <c r="C23" s="62">
        <f t="shared" ref="C23:T23" si="3">SUM(C24:C31)</f>
        <v>650377324</v>
      </c>
      <c r="D23" s="63">
        <f t="shared" si="3"/>
        <v>0</v>
      </c>
      <c r="E23" s="64">
        <f t="shared" si="3"/>
        <v>0</v>
      </c>
      <c r="F23" s="64">
        <f t="shared" si="3"/>
        <v>0</v>
      </c>
      <c r="G23" s="64">
        <f t="shared" si="3"/>
        <v>650377324</v>
      </c>
      <c r="H23" s="64">
        <f t="shared" si="3"/>
        <v>44764777</v>
      </c>
      <c r="I23" s="64">
        <f t="shared" si="3"/>
        <v>43764777</v>
      </c>
      <c r="J23" s="64">
        <f t="shared" si="3"/>
        <v>40864777</v>
      </c>
      <c r="K23" s="64">
        <f t="shared" si="3"/>
        <v>41814777</v>
      </c>
      <c r="L23" s="64">
        <f t="shared" si="3"/>
        <v>42014777</v>
      </c>
      <c r="M23" s="65">
        <f t="shared" si="3"/>
        <v>51442513</v>
      </c>
      <c r="N23" s="64">
        <f t="shared" si="3"/>
        <v>70064777</v>
      </c>
      <c r="O23" s="64">
        <f t="shared" si="3"/>
        <v>46414777</v>
      </c>
      <c r="P23" s="64">
        <f t="shared" si="3"/>
        <v>40864777</v>
      </c>
      <c r="Q23" s="64">
        <f t="shared" si="3"/>
        <v>55264777</v>
      </c>
      <c r="R23" s="64">
        <f t="shared" si="3"/>
        <v>52264777</v>
      </c>
      <c r="S23" s="64">
        <f t="shared" si="3"/>
        <v>120837041</v>
      </c>
      <c r="T23" s="62">
        <f t="shared" si="3"/>
        <v>650377324</v>
      </c>
      <c r="U23" s="26">
        <f>G23-T23</f>
        <v>0</v>
      </c>
    </row>
    <row r="24" spans="1:22" ht="14.25" x14ac:dyDescent="0.2">
      <c r="A24" s="100" t="s">
        <v>6</v>
      </c>
      <c r="B24" s="56" t="s">
        <v>7</v>
      </c>
      <c r="C24" s="262">
        <v>488231324</v>
      </c>
      <c r="D24" s="8"/>
      <c r="E24" s="9"/>
      <c r="F24" s="38"/>
      <c r="G24" s="3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488231324</v>
      </c>
      <c r="U24" s="26">
        <f t="shared" ref="U24:U77" si="4">G24-T24</f>
        <v>0</v>
      </c>
    </row>
    <row r="25" spans="1:22" ht="14.25" x14ac:dyDescent="0.2">
      <c r="A25" s="100" t="s">
        <v>10</v>
      </c>
      <c r="B25" s="56" t="s">
        <v>11</v>
      </c>
      <c r="C25" s="262">
        <v>1246000</v>
      </c>
      <c r="D25" s="8"/>
      <c r="E25" s="9"/>
      <c r="F25" s="10"/>
      <c r="G25" s="39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2">
        <f t="shared" ref="T25:T35" si="6">SUM(H25:S25)</f>
        <v>1246000</v>
      </c>
      <c r="U25" s="26">
        <f t="shared" si="4"/>
        <v>0</v>
      </c>
    </row>
    <row r="26" spans="1:22" ht="14.25" x14ac:dyDescent="0.2">
      <c r="A26" s="100">
        <v>2020110104</v>
      </c>
      <c r="B26" s="56" t="s">
        <v>13</v>
      </c>
      <c r="C26" s="262">
        <v>900000</v>
      </c>
      <c r="D26" s="8"/>
      <c r="E26" s="9"/>
      <c r="F26" s="10"/>
      <c r="G26" s="39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2">
        <f t="shared" si="6"/>
        <v>900000</v>
      </c>
      <c r="U26" s="26">
        <f t="shared" si="4"/>
        <v>0</v>
      </c>
    </row>
    <row r="27" spans="1:22" ht="14.25" x14ac:dyDescent="0.2">
      <c r="A27" s="100" t="s">
        <v>14</v>
      </c>
      <c r="B27" s="56" t="s">
        <v>15</v>
      </c>
      <c r="C27" s="262">
        <v>17000000</v>
      </c>
      <c r="D27" s="8"/>
      <c r="E27" s="9"/>
      <c r="F27" s="10"/>
      <c r="G27" s="39">
        <f t="shared" si="5"/>
        <v>17000000</v>
      </c>
      <c r="H27" s="40">
        <v>0</v>
      </c>
      <c r="I27" s="4">
        <v>2900000</v>
      </c>
      <c r="J27" s="4">
        <v>0</v>
      </c>
      <c r="K27" s="4">
        <v>950000</v>
      </c>
      <c r="L27" s="4">
        <v>1150000</v>
      </c>
      <c r="M27" s="4">
        <v>2300000</v>
      </c>
      <c r="N27" s="4">
        <v>1600000</v>
      </c>
      <c r="O27" s="4">
        <v>3600000</v>
      </c>
      <c r="P27" s="4">
        <v>0</v>
      </c>
      <c r="Q27" s="4">
        <v>0</v>
      </c>
      <c r="R27" s="41">
        <v>4500000</v>
      </c>
      <c r="S27" s="4">
        <v>0</v>
      </c>
      <c r="T27" s="42">
        <f t="shared" si="6"/>
        <v>17000000</v>
      </c>
      <c r="U27" s="26">
        <f t="shared" si="4"/>
        <v>0</v>
      </c>
    </row>
    <row r="28" spans="1:22" ht="14.25" x14ac:dyDescent="0.2">
      <c r="A28" s="100" t="s">
        <v>16</v>
      </c>
      <c r="B28" s="56" t="s">
        <v>17</v>
      </c>
      <c r="C28" s="262">
        <v>24000000</v>
      </c>
      <c r="D28" s="8"/>
      <c r="E28" s="11"/>
      <c r="F28" s="10"/>
      <c r="G28" s="39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6"/>
        <v>24000000</v>
      </c>
      <c r="U28" s="26">
        <f t="shared" si="4"/>
        <v>0</v>
      </c>
    </row>
    <row r="29" spans="1:22" ht="14.25" x14ac:dyDescent="0.2">
      <c r="A29" s="100" t="s">
        <v>18</v>
      </c>
      <c r="B29" s="56" t="s">
        <v>19</v>
      </c>
      <c r="C29" s="262">
        <v>28000000</v>
      </c>
      <c r="D29" s="8"/>
      <c r="E29" s="9"/>
      <c r="F29" s="43"/>
      <c r="G29" s="39">
        <f t="shared" si="5"/>
        <v>28000000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2">
        <f t="shared" si="6"/>
        <v>28000000</v>
      </c>
      <c r="U29" s="26">
        <f t="shared" si="4"/>
        <v>0</v>
      </c>
    </row>
    <row r="30" spans="1:22" ht="14.25" x14ac:dyDescent="0.2">
      <c r="A30" s="100">
        <v>2020110109</v>
      </c>
      <c r="B30" s="56" t="s">
        <v>20</v>
      </c>
      <c r="C30" s="262">
        <v>36000000</v>
      </c>
      <c r="D30" s="8"/>
      <c r="E30" s="9"/>
      <c r="F30" s="43"/>
      <c r="G30" s="39">
        <f t="shared" si="5"/>
        <v>36000000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2">
        <f>SUM(H30:S30)</f>
        <v>36000000</v>
      </c>
      <c r="U30" s="26">
        <f t="shared" si="4"/>
        <v>0</v>
      </c>
    </row>
    <row r="31" spans="1:22" ht="15" thickBot="1" x14ac:dyDescent="0.25">
      <c r="A31" s="100">
        <v>2020110108</v>
      </c>
      <c r="B31" s="56" t="s">
        <v>21</v>
      </c>
      <c r="C31" s="262">
        <v>55000000</v>
      </c>
      <c r="D31" s="8"/>
      <c r="E31" s="9"/>
      <c r="F31" s="10"/>
      <c r="G31" s="39">
        <f t="shared" si="5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6"/>
        <v>55000000</v>
      </c>
      <c r="U31" s="26">
        <f t="shared" si="4"/>
        <v>0</v>
      </c>
    </row>
    <row r="32" spans="1:22" x14ac:dyDescent="0.2">
      <c r="A32" s="114">
        <v>20201102</v>
      </c>
      <c r="B32" s="61" t="s">
        <v>130</v>
      </c>
      <c r="C32" s="61">
        <f>SUM(C33:C35)</f>
        <v>20000000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9">
        <f>SUM(G33:G35)</f>
        <v>20000000</v>
      </c>
      <c r="H32" s="109">
        <f t="shared" ref="H32:T32" si="7">SUM(H33:H35)</f>
        <v>20000000</v>
      </c>
      <c r="I32" s="109">
        <f t="shared" si="7"/>
        <v>0</v>
      </c>
      <c r="J32" s="109">
        <f t="shared" si="7"/>
        <v>0</v>
      </c>
      <c r="K32" s="109">
        <f t="shared" si="7"/>
        <v>0</v>
      </c>
      <c r="L32" s="109">
        <f t="shared" si="7"/>
        <v>0</v>
      </c>
      <c r="M32" s="109">
        <f t="shared" si="7"/>
        <v>0</v>
      </c>
      <c r="N32" s="109">
        <f t="shared" si="7"/>
        <v>0</v>
      </c>
      <c r="O32" s="109">
        <f t="shared" si="7"/>
        <v>0</v>
      </c>
      <c r="P32" s="109">
        <f t="shared" si="7"/>
        <v>0</v>
      </c>
      <c r="Q32" s="109">
        <f t="shared" si="7"/>
        <v>0</v>
      </c>
      <c r="R32" s="109">
        <f t="shared" si="7"/>
        <v>0</v>
      </c>
      <c r="S32" s="109">
        <f t="shared" si="7"/>
        <v>0</v>
      </c>
      <c r="T32" s="109">
        <f t="shared" si="7"/>
        <v>20000000</v>
      </c>
      <c r="U32" s="26">
        <f t="shared" si="4"/>
        <v>0</v>
      </c>
    </row>
    <row r="33" spans="1:21" ht="14.25" x14ac:dyDescent="0.2">
      <c r="A33" s="100" t="s">
        <v>24</v>
      </c>
      <c r="B33" s="57" t="s">
        <v>25</v>
      </c>
      <c r="C33" s="248">
        <v>20000000</v>
      </c>
      <c r="D33" s="8"/>
      <c r="E33" s="11"/>
      <c r="F33" s="10"/>
      <c r="G33" s="39">
        <f>C33+D33+E33-F33</f>
        <v>20000000</v>
      </c>
      <c r="H33" s="41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2">
        <f t="shared" si="6"/>
        <v>20000000</v>
      </c>
      <c r="U33" s="26">
        <f t="shared" si="4"/>
        <v>0</v>
      </c>
    </row>
    <row r="34" spans="1:21" x14ac:dyDescent="0.2">
      <c r="A34" s="100" t="s">
        <v>26</v>
      </c>
      <c r="B34" s="56" t="s">
        <v>27</v>
      </c>
      <c r="C34" s="102">
        <v>0</v>
      </c>
      <c r="D34" s="8"/>
      <c r="E34" s="9"/>
      <c r="F34" s="10"/>
      <c r="G34" s="39">
        <f>C34+D34+E34-F34</f>
        <v>0</v>
      </c>
      <c r="H34" s="39">
        <f t="shared" ref="H34:S35" si="8">D34+E34+F34-G34</f>
        <v>0</v>
      </c>
      <c r="I34" s="39">
        <f t="shared" si="8"/>
        <v>0</v>
      </c>
      <c r="J34" s="39">
        <f t="shared" si="8"/>
        <v>0</v>
      </c>
      <c r="K34" s="39">
        <f t="shared" si="8"/>
        <v>0</v>
      </c>
      <c r="L34" s="39">
        <f t="shared" si="8"/>
        <v>0</v>
      </c>
      <c r="M34" s="39">
        <f t="shared" si="8"/>
        <v>0</v>
      </c>
      <c r="N34" s="39">
        <f t="shared" si="8"/>
        <v>0</v>
      </c>
      <c r="O34" s="39">
        <f t="shared" si="8"/>
        <v>0</v>
      </c>
      <c r="P34" s="39">
        <f t="shared" si="8"/>
        <v>0</v>
      </c>
      <c r="Q34" s="39">
        <f t="shared" si="8"/>
        <v>0</v>
      </c>
      <c r="R34" s="39">
        <f t="shared" si="8"/>
        <v>0</v>
      </c>
      <c r="S34" s="39">
        <f t="shared" si="8"/>
        <v>0</v>
      </c>
      <c r="T34" s="42">
        <f t="shared" si="6"/>
        <v>0</v>
      </c>
      <c r="U34" s="26">
        <f t="shared" si="4"/>
        <v>0</v>
      </c>
    </row>
    <row r="35" spans="1:21" x14ac:dyDescent="0.2">
      <c r="A35" s="100" t="s">
        <v>28</v>
      </c>
      <c r="B35" s="58" t="s">
        <v>29</v>
      </c>
      <c r="C35" s="102">
        <v>0</v>
      </c>
      <c r="D35" s="8"/>
      <c r="E35" s="9"/>
      <c r="F35" s="10"/>
      <c r="G35" s="39">
        <f>C35+D35+E35-F35</f>
        <v>0</v>
      </c>
      <c r="H35" s="39">
        <f t="shared" si="8"/>
        <v>0</v>
      </c>
      <c r="I35" s="39">
        <f t="shared" si="8"/>
        <v>0</v>
      </c>
      <c r="J35" s="39">
        <f t="shared" si="8"/>
        <v>0</v>
      </c>
      <c r="K35" s="39">
        <f t="shared" si="8"/>
        <v>0</v>
      </c>
      <c r="L35" s="39">
        <f t="shared" si="8"/>
        <v>0</v>
      </c>
      <c r="M35" s="39">
        <f t="shared" si="8"/>
        <v>0</v>
      </c>
      <c r="N35" s="39">
        <f t="shared" si="8"/>
        <v>0</v>
      </c>
      <c r="O35" s="39">
        <f t="shared" si="8"/>
        <v>0</v>
      </c>
      <c r="P35" s="39">
        <f t="shared" si="8"/>
        <v>0</v>
      </c>
      <c r="Q35" s="39">
        <f t="shared" si="8"/>
        <v>0</v>
      </c>
      <c r="R35" s="39">
        <f t="shared" si="8"/>
        <v>0</v>
      </c>
      <c r="S35" s="39">
        <f t="shared" si="8"/>
        <v>0</v>
      </c>
      <c r="T35" s="42">
        <f t="shared" si="6"/>
        <v>0</v>
      </c>
      <c r="U35" s="26">
        <f t="shared" si="4"/>
        <v>0</v>
      </c>
    </row>
    <row r="36" spans="1:21" ht="24" customHeight="1" thickBot="1" x14ac:dyDescent="0.25">
      <c r="A36" s="112"/>
      <c r="B36" s="66" t="s">
        <v>131</v>
      </c>
      <c r="C36" s="67">
        <f>C37+C42</f>
        <v>149019000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149019000</v>
      </c>
      <c r="H36" s="64">
        <f t="shared" ref="H36:S36" si="9">H37+H42</f>
        <v>23101918</v>
      </c>
      <c r="I36" s="64">
        <f t="shared" si="9"/>
        <v>16301918</v>
      </c>
      <c r="J36" s="64">
        <f t="shared" si="9"/>
        <v>26701918</v>
      </c>
      <c r="K36" s="64">
        <f t="shared" si="9"/>
        <v>6468918</v>
      </c>
      <c r="L36" s="64">
        <f t="shared" si="9"/>
        <v>6469018</v>
      </c>
      <c r="M36" s="64">
        <f t="shared" si="9"/>
        <v>23719484</v>
      </c>
      <c r="N36" s="64">
        <f t="shared" si="9"/>
        <v>6418584</v>
      </c>
      <c r="O36" s="64">
        <f t="shared" si="9"/>
        <v>6418584</v>
      </c>
      <c r="P36" s="64">
        <f t="shared" si="9"/>
        <v>7466918</v>
      </c>
      <c r="Q36" s="64">
        <f t="shared" si="9"/>
        <v>7701918</v>
      </c>
      <c r="R36" s="64">
        <f t="shared" si="9"/>
        <v>8201918</v>
      </c>
      <c r="S36" s="64">
        <f t="shared" si="9"/>
        <v>9797902</v>
      </c>
      <c r="T36" s="67">
        <f>T42+T37</f>
        <v>149019000</v>
      </c>
      <c r="U36" s="26">
        <f t="shared" si="4"/>
        <v>0</v>
      </c>
    </row>
    <row r="37" spans="1:21" x14ac:dyDescent="0.2">
      <c r="A37" s="114">
        <v>20201201</v>
      </c>
      <c r="B37" s="61" t="s">
        <v>132</v>
      </c>
      <c r="C37" s="109">
        <f>SUM(C38:C41)</f>
        <v>21300000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9">
        <f>SUM(G38:G41)</f>
        <v>21300000</v>
      </c>
      <c r="H37" s="109">
        <f t="shared" ref="H37:T37" si="10">SUM(H38:H41)</f>
        <v>14000000</v>
      </c>
      <c r="I37" s="109">
        <f t="shared" si="10"/>
        <v>6000000</v>
      </c>
      <c r="J37" s="109">
        <f t="shared" si="10"/>
        <v>0</v>
      </c>
      <c r="K37" s="109">
        <f t="shared" si="10"/>
        <v>0</v>
      </c>
      <c r="L37" s="109">
        <f t="shared" si="10"/>
        <v>0</v>
      </c>
      <c r="M37" s="109">
        <f t="shared" si="10"/>
        <v>0</v>
      </c>
      <c r="N37" s="109">
        <f t="shared" si="10"/>
        <v>0</v>
      </c>
      <c r="O37" s="109">
        <f t="shared" si="10"/>
        <v>0</v>
      </c>
      <c r="P37" s="109">
        <f t="shared" si="10"/>
        <v>0</v>
      </c>
      <c r="Q37" s="109">
        <f t="shared" si="10"/>
        <v>0</v>
      </c>
      <c r="R37" s="109">
        <f t="shared" si="10"/>
        <v>0</v>
      </c>
      <c r="S37" s="109">
        <f t="shared" si="10"/>
        <v>1300000</v>
      </c>
      <c r="T37" s="109">
        <f t="shared" si="10"/>
        <v>21300000</v>
      </c>
      <c r="U37" s="26">
        <f t="shared" si="4"/>
        <v>0</v>
      </c>
    </row>
    <row r="38" spans="1:21" ht="14.25" x14ac:dyDescent="0.2">
      <c r="A38" s="100" t="s">
        <v>32</v>
      </c>
      <c r="B38" s="58" t="s">
        <v>33</v>
      </c>
      <c r="C38" s="257">
        <v>6000000</v>
      </c>
      <c r="D38" s="8"/>
      <c r="E38" s="9"/>
      <c r="F38" s="10"/>
      <c r="G38" s="39">
        <f>C38+D38+E38-F38</f>
        <v>6000000</v>
      </c>
      <c r="H38" s="41">
        <v>6000000</v>
      </c>
      <c r="I38" s="2"/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1">SUM(H38:S38)</f>
        <v>6000000</v>
      </c>
      <c r="U38" s="26">
        <f t="shared" si="4"/>
        <v>0</v>
      </c>
    </row>
    <row r="39" spans="1:21" ht="14.25" x14ac:dyDescent="0.2">
      <c r="A39" s="100" t="s">
        <v>34</v>
      </c>
      <c r="B39" s="59" t="s">
        <v>35</v>
      </c>
      <c r="C39" s="257">
        <v>14000000</v>
      </c>
      <c r="D39" s="45"/>
      <c r="E39" s="9"/>
      <c r="F39" s="10"/>
      <c r="G39" s="3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2">
        <f t="shared" si="11"/>
        <v>14000000</v>
      </c>
      <c r="U39" s="26">
        <f t="shared" si="4"/>
        <v>0</v>
      </c>
    </row>
    <row r="40" spans="1:21" ht="14.25" x14ac:dyDescent="0.2">
      <c r="A40" s="100" t="s">
        <v>36</v>
      </c>
      <c r="B40" s="58" t="s">
        <v>37</v>
      </c>
      <c r="C40" s="257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1"/>
        <v>1300000</v>
      </c>
      <c r="U40" s="26">
        <f t="shared" si="4"/>
        <v>0</v>
      </c>
    </row>
    <row r="41" spans="1:21" ht="14.25" x14ac:dyDescent="0.2">
      <c r="A41" s="100" t="s">
        <v>38</v>
      </c>
      <c r="B41" s="58" t="s">
        <v>39</v>
      </c>
      <c r="C41" s="257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2">ROUND($G$41/12,-1)</f>
        <v>0</v>
      </c>
      <c r="I41" s="40"/>
      <c r="J41" s="40">
        <v>0</v>
      </c>
      <c r="K41" s="40">
        <v>0</v>
      </c>
      <c r="L41" s="41">
        <f t="shared" si="12"/>
        <v>0</v>
      </c>
      <c r="M41" s="41">
        <f t="shared" si="12"/>
        <v>0</v>
      </c>
      <c r="N41" s="41">
        <f t="shared" si="12"/>
        <v>0</v>
      </c>
      <c r="O41" s="41">
        <f t="shared" si="12"/>
        <v>0</v>
      </c>
      <c r="P41" s="41">
        <f t="shared" si="12"/>
        <v>0</v>
      </c>
      <c r="Q41" s="41">
        <f t="shared" si="12"/>
        <v>0</v>
      </c>
      <c r="R41" s="41">
        <f t="shared" si="12"/>
        <v>0</v>
      </c>
      <c r="S41" s="41">
        <f>G41-SUM(H41:R41)</f>
        <v>0</v>
      </c>
      <c r="T41" s="42">
        <f t="shared" si="11"/>
        <v>0</v>
      </c>
      <c r="U41" s="26">
        <f t="shared" si="4"/>
        <v>0</v>
      </c>
    </row>
    <row r="42" spans="1:21" x14ac:dyDescent="0.2">
      <c r="A42" s="114" t="s">
        <v>40</v>
      </c>
      <c r="B42" s="101" t="s">
        <v>133</v>
      </c>
      <c r="C42" s="276">
        <f>SUM(C43:C58)</f>
        <v>127719000</v>
      </c>
      <c r="D42" s="101">
        <f>SUM(D43:D56)</f>
        <v>0</v>
      </c>
      <c r="E42" s="103">
        <f>SUM(E43:E57)</f>
        <v>0</v>
      </c>
      <c r="F42" s="103">
        <f>SUM(F43:F57)</f>
        <v>0</v>
      </c>
      <c r="G42" s="103">
        <f t="shared" ref="G42:L42" si="13">ROUND(SUM(G43:G58),0)</f>
        <v>127719000</v>
      </c>
      <c r="H42" s="103">
        <f t="shared" si="13"/>
        <v>9101918</v>
      </c>
      <c r="I42" s="103">
        <f t="shared" si="13"/>
        <v>10301918</v>
      </c>
      <c r="J42" s="103">
        <f t="shared" si="13"/>
        <v>26701918</v>
      </c>
      <c r="K42" s="103">
        <f t="shared" si="13"/>
        <v>6468918</v>
      </c>
      <c r="L42" s="103">
        <f t="shared" si="13"/>
        <v>6469018</v>
      </c>
      <c r="M42" s="103">
        <f>ROUND(SUM(M43:M57),0)</f>
        <v>23719484</v>
      </c>
      <c r="N42" s="103">
        <f>ROUND(SUM(N43:N57),0)</f>
        <v>6418584</v>
      </c>
      <c r="O42" s="103">
        <f>ROUND(SUM(O43:O57),0)</f>
        <v>6418584</v>
      </c>
      <c r="P42" s="103">
        <f>ROUND(SUM(P43:P58),0)</f>
        <v>7466918</v>
      </c>
      <c r="Q42" s="103">
        <f>ROUND(SUM(Q43:Q58),0)</f>
        <v>7701918</v>
      </c>
      <c r="R42" s="103">
        <f>ROUND(SUM(R43:R58),0)</f>
        <v>8201918</v>
      </c>
      <c r="S42" s="103">
        <f>ROUND(SUM(S43:S58),0)</f>
        <v>8497902</v>
      </c>
      <c r="T42" s="104">
        <f>SUM(T43:T58)</f>
        <v>127719000</v>
      </c>
      <c r="U42" s="26">
        <f t="shared" si="4"/>
        <v>0</v>
      </c>
    </row>
    <row r="43" spans="1:21" ht="14.25" x14ac:dyDescent="0.2">
      <c r="A43" s="100" t="s">
        <v>42</v>
      </c>
      <c r="B43" s="58" t="s">
        <v>43</v>
      </c>
      <c r="C43" s="257">
        <v>9000000</v>
      </c>
      <c r="D43" s="45"/>
      <c r="E43" s="11"/>
      <c r="F43" s="10"/>
      <c r="G43" s="3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9000000</v>
      </c>
      <c r="U43" s="26">
        <f t="shared" si="4"/>
        <v>0</v>
      </c>
    </row>
    <row r="44" spans="1:21" ht="14.25" x14ac:dyDescent="0.2">
      <c r="A44" s="100">
        <v>2020120202</v>
      </c>
      <c r="B44" s="58" t="s">
        <v>44</v>
      </c>
      <c r="C44" s="257">
        <v>52500000</v>
      </c>
      <c r="D44" s="45"/>
      <c r="E44" s="11"/>
      <c r="F44" s="10"/>
      <c r="G44" s="39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2">
        <f t="shared" si="11"/>
        <v>52500000</v>
      </c>
      <c r="U44" s="26">
        <f t="shared" si="4"/>
        <v>0</v>
      </c>
    </row>
    <row r="45" spans="1:21" ht="14.25" x14ac:dyDescent="0.2">
      <c r="A45" s="100" t="s">
        <v>45</v>
      </c>
      <c r="B45" s="58" t="s">
        <v>46</v>
      </c>
      <c r="C45" s="257">
        <v>2000000</v>
      </c>
      <c r="D45" s="8"/>
      <c r="E45" s="9"/>
      <c r="F45" s="10"/>
      <c r="G45" s="39">
        <f t="shared" si="14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1"/>
        <v>2000000</v>
      </c>
      <c r="U45" s="26">
        <f t="shared" si="4"/>
        <v>0</v>
      </c>
    </row>
    <row r="46" spans="1:21" ht="14.25" x14ac:dyDescent="0.2">
      <c r="A46" s="100" t="s">
        <v>47</v>
      </c>
      <c r="B46" s="58" t="s">
        <v>48</v>
      </c>
      <c r="C46" s="257">
        <v>11619000</v>
      </c>
      <c r="D46" s="8"/>
      <c r="E46" s="9"/>
      <c r="F46" s="10"/>
      <c r="G46" s="39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2">
        <f t="shared" si="11"/>
        <v>11619000</v>
      </c>
      <c r="U46" s="26">
        <f t="shared" si="4"/>
        <v>0</v>
      </c>
    </row>
    <row r="47" spans="1:21" ht="14.25" x14ac:dyDescent="0.2">
      <c r="A47" s="100" t="s">
        <v>49</v>
      </c>
      <c r="B47" s="58" t="s">
        <v>50</v>
      </c>
      <c r="C47" s="257">
        <v>8000000</v>
      </c>
      <c r="D47" s="8"/>
      <c r="E47" s="11"/>
      <c r="F47" s="10"/>
      <c r="G47" s="39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2">
        <f t="shared" si="11"/>
        <v>8000000</v>
      </c>
      <c r="U47" s="26">
        <f t="shared" si="4"/>
        <v>0</v>
      </c>
    </row>
    <row r="48" spans="1:21" ht="14.25" x14ac:dyDescent="0.2">
      <c r="A48" s="100" t="s">
        <v>51</v>
      </c>
      <c r="B48" s="58" t="s">
        <v>52</v>
      </c>
      <c r="C48" s="257">
        <v>2500000</v>
      </c>
      <c r="D48" s="8"/>
      <c r="E48" s="9"/>
      <c r="F48" s="10"/>
      <c r="G48" s="39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1"/>
        <v>2500000</v>
      </c>
      <c r="U48" s="26">
        <f t="shared" si="4"/>
        <v>0</v>
      </c>
    </row>
    <row r="49" spans="1:22" ht="14.25" x14ac:dyDescent="0.2">
      <c r="A49" s="100" t="s">
        <v>53</v>
      </c>
      <c r="B49" s="59" t="s">
        <v>54</v>
      </c>
      <c r="C49" s="257">
        <v>1500000</v>
      </c>
      <c r="D49" s="8"/>
      <c r="E49" s="9"/>
      <c r="F49" s="10"/>
      <c r="G49" s="39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1"/>
        <v>1500000</v>
      </c>
      <c r="U49" s="26">
        <f t="shared" si="4"/>
        <v>0</v>
      </c>
    </row>
    <row r="50" spans="1:22" ht="14.25" x14ac:dyDescent="0.2">
      <c r="A50" s="100" t="s">
        <v>55</v>
      </c>
      <c r="B50" s="58" t="s">
        <v>56</v>
      </c>
      <c r="C50" s="257">
        <v>0</v>
      </c>
      <c r="D50" s="8"/>
      <c r="E50" s="9"/>
      <c r="F50" s="10"/>
      <c r="G50" s="39">
        <f t="shared" si="14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1"/>
        <v>0</v>
      </c>
      <c r="U50" s="26">
        <f t="shared" si="4"/>
        <v>0</v>
      </c>
    </row>
    <row r="51" spans="1:22" ht="14.25" x14ac:dyDescent="0.2">
      <c r="A51" s="100" t="s">
        <v>57</v>
      </c>
      <c r="B51" s="58" t="s">
        <v>58</v>
      </c>
      <c r="C51" s="257">
        <v>9400000</v>
      </c>
      <c r="D51" s="8"/>
      <c r="E51" s="11"/>
      <c r="F51" s="10"/>
      <c r="G51" s="39">
        <f t="shared" si="14"/>
        <v>9400000</v>
      </c>
      <c r="H51" s="40"/>
      <c r="I51" s="6"/>
      <c r="J51" s="6">
        <v>9400000</v>
      </c>
      <c r="K51" s="6"/>
      <c r="L51" s="6"/>
      <c r="M51" s="6"/>
      <c r="N51" s="6"/>
      <c r="O51" s="6"/>
      <c r="P51" s="6"/>
      <c r="Q51" s="6"/>
      <c r="R51" s="41"/>
      <c r="S51" s="41"/>
      <c r="T51" s="42">
        <f t="shared" si="11"/>
        <v>9400000</v>
      </c>
      <c r="U51" s="26">
        <f t="shared" si="4"/>
        <v>0</v>
      </c>
    </row>
    <row r="52" spans="1:22" ht="14.25" x14ac:dyDescent="0.2">
      <c r="A52" s="100" t="s">
        <v>59</v>
      </c>
      <c r="B52" s="59" t="s">
        <v>60</v>
      </c>
      <c r="C52" s="257">
        <v>10000000</v>
      </c>
      <c r="D52" s="8"/>
      <c r="E52" s="9"/>
      <c r="F52" s="10"/>
      <c r="G52" s="39">
        <f t="shared" si="14"/>
        <v>10000000</v>
      </c>
      <c r="H52" s="40"/>
      <c r="I52" s="6"/>
      <c r="J52" s="6">
        <v>10000000</v>
      </c>
      <c r="K52" s="6"/>
      <c r="L52" s="6"/>
      <c r="M52" s="6"/>
      <c r="N52" s="6"/>
      <c r="O52" s="6"/>
      <c r="P52" s="6"/>
      <c r="Q52" s="6"/>
      <c r="R52" s="6"/>
      <c r="S52" s="6"/>
      <c r="T52" s="42">
        <f t="shared" si="11"/>
        <v>10000000</v>
      </c>
      <c r="U52" s="26">
        <f t="shared" si="4"/>
        <v>0</v>
      </c>
    </row>
    <row r="53" spans="1:22" ht="14.25" x14ac:dyDescent="0.2">
      <c r="A53" s="100" t="s">
        <v>61</v>
      </c>
      <c r="B53" s="58" t="s">
        <v>62</v>
      </c>
      <c r="C53" s="257">
        <v>4000000</v>
      </c>
      <c r="D53" s="8"/>
      <c r="E53" s="9"/>
      <c r="F53" s="10"/>
      <c r="G53" s="39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1"/>
        <v>4000000</v>
      </c>
      <c r="U53" s="26">
        <f t="shared" si="4"/>
        <v>0</v>
      </c>
    </row>
    <row r="54" spans="1:22" ht="14.25" x14ac:dyDescent="0.2">
      <c r="A54" s="100" t="s">
        <v>63</v>
      </c>
      <c r="B54" s="58" t="s">
        <v>64</v>
      </c>
      <c r="C54" s="257">
        <v>15000000</v>
      </c>
      <c r="D54" s="8"/>
      <c r="E54" s="9"/>
      <c r="F54" s="10"/>
      <c r="G54" s="39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1"/>
      <c r="S54" s="41"/>
      <c r="T54" s="42">
        <f t="shared" si="11"/>
        <v>15000000</v>
      </c>
      <c r="U54" s="26">
        <f t="shared" si="4"/>
        <v>0</v>
      </c>
    </row>
    <row r="55" spans="1:22" ht="14.25" x14ac:dyDescent="0.2">
      <c r="A55" s="100">
        <v>2020120213</v>
      </c>
      <c r="B55" s="58" t="s">
        <v>65</v>
      </c>
      <c r="C55" s="257">
        <v>0</v>
      </c>
      <c r="D55" s="8"/>
      <c r="E55" s="9"/>
      <c r="F55" s="10"/>
      <c r="G55" s="39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1"/>
        <v>0</v>
      </c>
      <c r="U55" s="26">
        <f t="shared" si="4"/>
        <v>0</v>
      </c>
    </row>
    <row r="56" spans="1:22" ht="14.25" x14ac:dyDescent="0.2">
      <c r="A56" s="100" t="s">
        <v>66</v>
      </c>
      <c r="B56" s="58" t="s">
        <v>67</v>
      </c>
      <c r="C56" s="257">
        <v>0</v>
      </c>
      <c r="D56" s="8"/>
      <c r="E56" s="9"/>
      <c r="F56" s="10"/>
      <c r="G56" s="3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1"/>
        <v>0</v>
      </c>
      <c r="U56" s="26">
        <f t="shared" si="4"/>
        <v>0</v>
      </c>
    </row>
    <row r="57" spans="1:22" ht="14.25" x14ac:dyDescent="0.2">
      <c r="A57" s="100">
        <v>2020120215</v>
      </c>
      <c r="B57" s="58" t="s">
        <v>97</v>
      </c>
      <c r="C57" s="257">
        <v>1200000</v>
      </c>
      <c r="D57" s="8"/>
      <c r="E57" s="11"/>
      <c r="F57" s="10"/>
      <c r="G57" s="39">
        <f t="shared" si="14"/>
        <v>1200000</v>
      </c>
      <c r="H57" s="41">
        <v>1200000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/>
      <c r="S57" s="41"/>
      <c r="T57" s="42">
        <f t="shared" si="11"/>
        <v>1200000</v>
      </c>
      <c r="U57" s="26">
        <f t="shared" si="4"/>
        <v>0</v>
      </c>
    </row>
    <row r="58" spans="1:22" ht="14.25" x14ac:dyDescent="0.2">
      <c r="A58" s="100">
        <v>2020120216</v>
      </c>
      <c r="B58" s="267" t="s">
        <v>148</v>
      </c>
      <c r="C58" s="257">
        <v>1000000</v>
      </c>
      <c r="D58" s="8"/>
      <c r="E58" s="11"/>
      <c r="F58" s="10"/>
      <c r="G58" s="39">
        <f t="shared" si="14"/>
        <v>1000000</v>
      </c>
      <c r="H58" s="41">
        <v>83334</v>
      </c>
      <c r="I58" s="41">
        <v>83334</v>
      </c>
      <c r="J58" s="41">
        <v>83334</v>
      </c>
      <c r="K58" s="41">
        <v>83334</v>
      </c>
      <c r="L58" s="41">
        <v>83334</v>
      </c>
      <c r="M58" s="41">
        <v>83334</v>
      </c>
      <c r="N58" s="41">
        <v>83334</v>
      </c>
      <c r="O58" s="41">
        <v>83334</v>
      </c>
      <c r="P58" s="41">
        <v>83334</v>
      </c>
      <c r="Q58" s="41">
        <v>83334</v>
      </c>
      <c r="R58" s="41">
        <v>83334</v>
      </c>
      <c r="S58" s="41">
        <v>83326</v>
      </c>
      <c r="T58" s="42">
        <f t="shared" si="11"/>
        <v>1000000</v>
      </c>
      <c r="U58" s="26">
        <f t="shared" si="4"/>
        <v>0</v>
      </c>
    </row>
    <row r="59" spans="1:22" x14ac:dyDescent="0.2">
      <c r="A59" s="114" t="s">
        <v>68</v>
      </c>
      <c r="B59" s="101" t="s">
        <v>134</v>
      </c>
      <c r="C59" s="101">
        <f>SUM(C60:C63)</f>
        <v>83629741</v>
      </c>
      <c r="D59" s="101">
        <f>SUM(D60:D63)</f>
        <v>0</v>
      </c>
      <c r="E59" s="101">
        <f>SUM(E60:E63)</f>
        <v>0</v>
      </c>
      <c r="F59" s="103">
        <f>SUM(F60:F63)</f>
        <v>0</v>
      </c>
      <c r="G59" s="103">
        <f>ROUND(SUM(G60:G63),0)</f>
        <v>83629741</v>
      </c>
      <c r="H59" s="103">
        <f t="shared" ref="H59:S59" si="15">ROUND(SUM(H60:H63),0)</f>
        <v>5535806</v>
      </c>
      <c r="I59" s="103">
        <f t="shared" si="15"/>
        <v>5035806</v>
      </c>
      <c r="J59" s="103">
        <f t="shared" si="15"/>
        <v>5035806</v>
      </c>
      <c r="K59" s="103">
        <f t="shared" si="15"/>
        <v>5035806</v>
      </c>
      <c r="L59" s="103">
        <f t="shared" si="15"/>
        <v>5035806</v>
      </c>
      <c r="M59" s="103">
        <f t="shared" si="15"/>
        <v>5035806</v>
      </c>
      <c r="N59" s="103">
        <f t="shared" si="15"/>
        <v>5035806</v>
      </c>
      <c r="O59" s="103">
        <f t="shared" si="15"/>
        <v>5035806</v>
      </c>
      <c r="P59" s="103">
        <f t="shared" si="15"/>
        <v>5035806</v>
      </c>
      <c r="Q59" s="103">
        <f t="shared" si="15"/>
        <v>5035806</v>
      </c>
      <c r="R59" s="103">
        <f t="shared" si="15"/>
        <v>5035806</v>
      </c>
      <c r="S59" s="103">
        <f t="shared" si="15"/>
        <v>27735875</v>
      </c>
      <c r="T59" s="103">
        <f>SUM(T60:T63)</f>
        <v>83629741</v>
      </c>
      <c r="U59" s="26">
        <f t="shared" si="4"/>
        <v>0</v>
      </c>
    </row>
    <row r="60" spans="1:22" ht="14.25" x14ac:dyDescent="0.2">
      <c r="A60" s="100" t="s">
        <v>70</v>
      </c>
      <c r="B60" s="58" t="s">
        <v>71</v>
      </c>
      <c r="C60" s="414">
        <v>16000083</v>
      </c>
      <c r="D60" s="8"/>
      <c r="E60" s="9"/>
      <c r="F60" s="10"/>
      <c r="G60" s="39">
        <f t="shared" si="14"/>
        <v>16000083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16000083</v>
      </c>
      <c r="T60" s="42">
        <f t="shared" si="11"/>
        <v>16000083</v>
      </c>
      <c r="U60" s="26">
        <f t="shared" si="4"/>
        <v>0</v>
      </c>
    </row>
    <row r="61" spans="1:22" ht="14.25" x14ac:dyDescent="0.2">
      <c r="A61" s="100" t="s">
        <v>72</v>
      </c>
      <c r="B61" s="58" t="s">
        <v>73</v>
      </c>
      <c r="C61" s="414">
        <v>46429658</v>
      </c>
      <c r="D61" s="8"/>
      <c r="E61" s="9"/>
      <c r="F61" s="10"/>
      <c r="G61" s="39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1"/>
        <v>46429658</v>
      </c>
      <c r="U61" s="26">
        <f t="shared" si="4"/>
        <v>0</v>
      </c>
      <c r="V61" s="26"/>
    </row>
    <row r="62" spans="1:22" ht="14.25" x14ac:dyDescent="0.2">
      <c r="A62" s="100">
        <v>2020110304</v>
      </c>
      <c r="B62" s="58" t="s">
        <v>74</v>
      </c>
      <c r="C62" s="414">
        <v>14000000</v>
      </c>
      <c r="D62" s="8"/>
      <c r="E62" s="9"/>
      <c r="F62" s="10"/>
      <c r="G62" s="39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1"/>
        <v>14000000</v>
      </c>
      <c r="U62" s="26">
        <f t="shared" si="4"/>
        <v>0</v>
      </c>
    </row>
    <row r="63" spans="1:22" ht="14.25" x14ac:dyDescent="0.2">
      <c r="A63" s="100">
        <v>2020110305</v>
      </c>
      <c r="B63" s="58" t="s">
        <v>75</v>
      </c>
      <c r="C63" s="414">
        <v>7200000</v>
      </c>
      <c r="D63" s="8"/>
      <c r="E63" s="9"/>
      <c r="F63" s="10"/>
      <c r="G63" s="39">
        <f t="shared" si="14"/>
        <v>7200000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6700000</v>
      </c>
      <c r="T63" s="42">
        <f t="shared" si="11"/>
        <v>7200000</v>
      </c>
      <c r="U63" s="26">
        <f t="shared" si="4"/>
        <v>0</v>
      </c>
    </row>
    <row r="64" spans="1:22" x14ac:dyDescent="0.2">
      <c r="A64" s="114">
        <v>20201104</v>
      </c>
      <c r="B64" s="101" t="s">
        <v>135</v>
      </c>
      <c r="C64" s="101">
        <f>SUM(C65:C74)</f>
        <v>177100000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4">
        <f>SUM(G65:G74)</f>
        <v>177100000</v>
      </c>
      <c r="H64" s="104">
        <f t="shared" ref="H64:S64" si="16">SUM(H65:H74)</f>
        <v>11591665</v>
      </c>
      <c r="I64" s="104">
        <f t="shared" si="16"/>
        <v>10091665</v>
      </c>
      <c r="J64" s="104">
        <f t="shared" si="16"/>
        <v>10091665</v>
      </c>
      <c r="K64" s="104">
        <f t="shared" si="16"/>
        <v>10091665</v>
      </c>
      <c r="L64" s="104">
        <f t="shared" si="16"/>
        <v>10091665</v>
      </c>
      <c r="M64" s="104">
        <f t="shared" si="16"/>
        <v>10091665</v>
      </c>
      <c r="N64" s="104">
        <f t="shared" si="16"/>
        <v>10091665</v>
      </c>
      <c r="O64" s="104">
        <f t="shared" si="16"/>
        <v>10091665</v>
      </c>
      <c r="P64" s="104">
        <f t="shared" si="16"/>
        <v>10091665</v>
      </c>
      <c r="Q64" s="104">
        <f t="shared" si="16"/>
        <v>10091665</v>
      </c>
      <c r="R64" s="104">
        <f t="shared" si="16"/>
        <v>10091665</v>
      </c>
      <c r="S64" s="104">
        <f t="shared" si="16"/>
        <v>64591685</v>
      </c>
      <c r="T64" s="104">
        <f>SUM(T65:T74)</f>
        <v>177100000</v>
      </c>
      <c r="U64" s="26">
        <f t="shared" si="4"/>
        <v>0</v>
      </c>
    </row>
    <row r="65" spans="1:21" ht="14.25" x14ac:dyDescent="0.2">
      <c r="A65" s="115" t="s">
        <v>77</v>
      </c>
      <c r="B65" s="58" t="s">
        <v>78</v>
      </c>
      <c r="C65" s="262">
        <v>56000000</v>
      </c>
      <c r="D65" s="8"/>
      <c r="E65" s="9"/>
      <c r="F65" s="10"/>
      <c r="G65" s="39">
        <f>ROUND((C65+D65+E65-F65),0)</f>
        <v>56000000</v>
      </c>
      <c r="H65" s="2">
        <v>1500000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>
        <v>54500000</v>
      </c>
      <c r="T65" s="42">
        <f>ROUND(SUM(H65:S65),0)</f>
        <v>56000000</v>
      </c>
      <c r="U65" s="26">
        <f t="shared" si="4"/>
        <v>0</v>
      </c>
    </row>
    <row r="66" spans="1:21" ht="14.25" x14ac:dyDescent="0.2">
      <c r="A66" s="100" t="s">
        <v>79</v>
      </c>
      <c r="B66" s="58" t="s">
        <v>73</v>
      </c>
      <c r="C66" s="262">
        <v>0</v>
      </c>
      <c r="D66" s="8"/>
      <c r="E66" s="9"/>
      <c r="F66" s="10"/>
      <c r="G66" s="39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18">ROUND(SUM(H66:S66),0)</f>
        <v>0</v>
      </c>
      <c r="U66" s="26">
        <f t="shared" si="4"/>
        <v>0</v>
      </c>
    </row>
    <row r="67" spans="1:21" ht="14.25" x14ac:dyDescent="0.2">
      <c r="A67" s="100" t="s">
        <v>80</v>
      </c>
      <c r="B67" s="58" t="s">
        <v>81</v>
      </c>
      <c r="C67" s="262">
        <v>3900000</v>
      </c>
      <c r="D67" s="8"/>
      <c r="E67" s="9"/>
      <c r="F67" s="10"/>
      <c r="G67" s="39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18"/>
        <v>3900000</v>
      </c>
      <c r="U67" s="26">
        <f t="shared" si="4"/>
        <v>0</v>
      </c>
    </row>
    <row r="68" spans="1:21" ht="14.25" x14ac:dyDescent="0.2">
      <c r="A68" s="100" t="s">
        <v>82</v>
      </c>
      <c r="B68" s="58" t="s">
        <v>74</v>
      </c>
      <c r="C68" s="262">
        <v>52000000</v>
      </c>
      <c r="D68" s="8"/>
      <c r="E68" s="9"/>
      <c r="F68" s="10"/>
      <c r="G68" s="39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18"/>
        <v>52000000</v>
      </c>
      <c r="U68" s="26">
        <f t="shared" si="4"/>
        <v>0</v>
      </c>
    </row>
    <row r="69" spans="1:21" ht="14.25" x14ac:dyDescent="0.2">
      <c r="A69" s="100" t="s">
        <v>83</v>
      </c>
      <c r="B69" s="58" t="s">
        <v>84</v>
      </c>
      <c r="C69" s="262">
        <v>27000000</v>
      </c>
      <c r="D69" s="8"/>
      <c r="E69" s="9"/>
      <c r="F69" s="10"/>
      <c r="G69" s="39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18"/>
        <v>27000000</v>
      </c>
      <c r="U69" s="26">
        <f t="shared" si="4"/>
        <v>0</v>
      </c>
    </row>
    <row r="70" spans="1:21" ht="14.25" x14ac:dyDescent="0.2">
      <c r="A70" s="100" t="s">
        <v>85</v>
      </c>
      <c r="B70" s="58" t="s">
        <v>86</v>
      </c>
      <c r="C70" s="262">
        <v>23000000</v>
      </c>
      <c r="D70" s="8"/>
      <c r="E70" s="9"/>
      <c r="F70" s="10"/>
      <c r="G70" s="39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18"/>
        <v>23000000</v>
      </c>
      <c r="U70" s="26">
        <f t="shared" si="4"/>
        <v>0</v>
      </c>
    </row>
    <row r="71" spans="1:21" ht="14.25" x14ac:dyDescent="0.2">
      <c r="A71" s="100" t="s">
        <v>87</v>
      </c>
      <c r="B71" s="58" t="s">
        <v>88</v>
      </c>
      <c r="C71" s="262">
        <v>4000000</v>
      </c>
      <c r="D71" s="8"/>
      <c r="E71" s="9"/>
      <c r="F71" s="10"/>
      <c r="G71" s="39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18"/>
        <v>4000000</v>
      </c>
      <c r="U71" s="26">
        <f t="shared" si="4"/>
        <v>0</v>
      </c>
    </row>
    <row r="72" spans="1:21" ht="14.25" x14ac:dyDescent="0.2">
      <c r="A72" s="100" t="s">
        <v>89</v>
      </c>
      <c r="B72" s="58" t="s">
        <v>90</v>
      </c>
      <c r="C72" s="262">
        <v>4000000</v>
      </c>
      <c r="D72" s="8"/>
      <c r="E72" s="9"/>
      <c r="F72" s="10"/>
      <c r="G72" s="39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18"/>
        <v>4000000</v>
      </c>
      <c r="U72" s="26">
        <f t="shared" si="4"/>
        <v>0</v>
      </c>
    </row>
    <row r="73" spans="1:21" ht="14.25" x14ac:dyDescent="0.2">
      <c r="A73" s="100" t="s">
        <v>91</v>
      </c>
      <c r="B73" s="58" t="s">
        <v>92</v>
      </c>
      <c r="C73" s="262">
        <v>7200000</v>
      </c>
      <c r="D73" s="8"/>
      <c r="E73" s="9"/>
      <c r="F73" s="10"/>
      <c r="G73" s="39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18"/>
        <v>7200000</v>
      </c>
      <c r="U73" s="26">
        <f t="shared" si="4"/>
        <v>0</v>
      </c>
    </row>
    <row r="74" spans="1:21" ht="14.25" x14ac:dyDescent="0.2">
      <c r="A74" s="100" t="s">
        <v>93</v>
      </c>
      <c r="B74" s="58" t="s">
        <v>94</v>
      </c>
      <c r="C74" s="262">
        <v>0</v>
      </c>
      <c r="D74" s="8">
        <v>0</v>
      </c>
      <c r="E74" s="9">
        <v>0</v>
      </c>
      <c r="F74" s="10">
        <v>0</v>
      </c>
      <c r="G74" s="39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18"/>
        <v>0</v>
      </c>
      <c r="U74" s="26">
        <f t="shared" si="4"/>
        <v>0</v>
      </c>
    </row>
    <row r="75" spans="1:21" x14ac:dyDescent="0.2">
      <c r="A75" s="114">
        <v>20201301</v>
      </c>
      <c r="B75" s="101" t="s">
        <v>95</v>
      </c>
      <c r="C75" s="103">
        <f t="shared" ref="C75:T75" si="19">C76</f>
        <v>75000000</v>
      </c>
      <c r="D75" s="104">
        <f t="shared" si="19"/>
        <v>0</v>
      </c>
      <c r="E75" s="104">
        <f t="shared" si="19"/>
        <v>0</v>
      </c>
      <c r="F75" s="104">
        <f t="shared" si="19"/>
        <v>0</v>
      </c>
      <c r="G75" s="104">
        <f t="shared" si="19"/>
        <v>75000000</v>
      </c>
      <c r="H75" s="101">
        <f t="shared" si="19"/>
        <v>62534000</v>
      </c>
      <c r="I75" s="101">
        <f t="shared" si="19"/>
        <v>0</v>
      </c>
      <c r="J75" s="101">
        <f t="shared" si="19"/>
        <v>12466000</v>
      </c>
      <c r="K75" s="101">
        <f t="shared" si="19"/>
        <v>0</v>
      </c>
      <c r="L75" s="101">
        <f t="shared" si="19"/>
        <v>0</v>
      </c>
      <c r="M75" s="101">
        <f t="shared" si="19"/>
        <v>0</v>
      </c>
      <c r="N75" s="101">
        <f t="shared" si="19"/>
        <v>0</v>
      </c>
      <c r="O75" s="101">
        <f t="shared" si="19"/>
        <v>0</v>
      </c>
      <c r="P75" s="101">
        <f t="shared" si="19"/>
        <v>0</v>
      </c>
      <c r="Q75" s="101">
        <f t="shared" si="19"/>
        <v>0</v>
      </c>
      <c r="R75" s="101">
        <f t="shared" si="19"/>
        <v>0</v>
      </c>
      <c r="S75" s="101">
        <f t="shared" si="19"/>
        <v>0</v>
      </c>
      <c r="T75" s="101">
        <f t="shared" si="19"/>
        <v>75000000</v>
      </c>
      <c r="U75" s="26">
        <f t="shared" si="4"/>
        <v>0</v>
      </c>
    </row>
    <row r="76" spans="1:21" ht="15" thickBot="1" x14ac:dyDescent="0.25">
      <c r="A76" s="105">
        <v>2020130101</v>
      </c>
      <c r="B76" s="60" t="s">
        <v>142</v>
      </c>
      <c r="C76" s="275">
        <v>75000000</v>
      </c>
      <c r="D76" s="245"/>
      <c r="E76" s="246"/>
      <c r="F76" s="247"/>
      <c r="G76" s="107">
        <f t="shared" si="14"/>
        <v>75000000</v>
      </c>
      <c r="H76" s="108">
        <v>62534000</v>
      </c>
      <c r="I76" s="108">
        <v>0</v>
      </c>
      <c r="J76" s="108">
        <v>12466000</v>
      </c>
      <c r="K76" s="108">
        <v>0</v>
      </c>
      <c r="L76" s="108">
        <v>0</v>
      </c>
      <c r="M76" s="108">
        <v>0</v>
      </c>
      <c r="N76" s="108"/>
      <c r="O76" s="108">
        <v>0</v>
      </c>
      <c r="P76" s="108"/>
      <c r="Q76" s="108"/>
      <c r="R76" s="108"/>
      <c r="S76" s="108"/>
      <c r="T76" s="42">
        <f>ROUND(SUM(H76:S76),0)</f>
        <v>75000000</v>
      </c>
      <c r="U76" s="26">
        <f t="shared" si="4"/>
        <v>0</v>
      </c>
    </row>
    <row r="77" spans="1:21" x14ac:dyDescent="0.2">
      <c r="A77" s="101"/>
      <c r="B77" s="101" t="s">
        <v>136</v>
      </c>
      <c r="C77" s="104">
        <f>C64+C59+C42+C37+C32+C23+C75</f>
        <v>1155126065</v>
      </c>
      <c r="D77" s="104">
        <f>D64+D59+D42+D37+D32+D23+D75</f>
        <v>0</v>
      </c>
      <c r="E77" s="104">
        <f>E64+E59+E42+E37+E32+E23+E75</f>
        <v>0</v>
      </c>
      <c r="F77" s="104">
        <f>F64+F59+F42+F37+F32+F23+F75</f>
        <v>0</v>
      </c>
      <c r="G77" s="104">
        <f>G64+G59+G42+G37+G32+G23+G75</f>
        <v>1155126065</v>
      </c>
      <c r="H77" s="104">
        <f t="shared" ref="H77:O77" si="20">H64+H59+H42+H37+H32+H23</f>
        <v>104994166</v>
      </c>
      <c r="I77" s="104">
        <f t="shared" si="20"/>
        <v>75194166</v>
      </c>
      <c r="J77" s="104">
        <f t="shared" si="20"/>
        <v>82694166</v>
      </c>
      <c r="K77" s="104">
        <f t="shared" si="20"/>
        <v>63411166</v>
      </c>
      <c r="L77" s="104">
        <f t="shared" si="20"/>
        <v>63611266</v>
      </c>
      <c r="M77" s="104">
        <f t="shared" si="20"/>
        <v>90289468</v>
      </c>
      <c r="N77" s="104">
        <f t="shared" si="20"/>
        <v>91610832</v>
      </c>
      <c r="O77" s="104">
        <f t="shared" si="20"/>
        <v>67960832</v>
      </c>
      <c r="P77" s="104">
        <f>P64+P59+P42+P37+P32+P23+P75</f>
        <v>63459166</v>
      </c>
      <c r="Q77" s="104">
        <f>Q64+Q59+Q42+Q37+Q32+Q23</f>
        <v>78094166</v>
      </c>
      <c r="R77" s="104">
        <f>R64+R59+R42+R37+R32+R23</f>
        <v>75594166</v>
      </c>
      <c r="S77" s="104">
        <f>S23+S32+S37+S42+S59+S64+S75</f>
        <v>222962503</v>
      </c>
      <c r="T77" s="104">
        <f>T75+T64+T59+T42+T37+T32+T23</f>
        <v>1155126065</v>
      </c>
      <c r="U77" s="26">
        <f t="shared" si="4"/>
        <v>0</v>
      </c>
    </row>
    <row r="78" spans="1:21" x14ac:dyDescent="0.2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 x14ac:dyDescent="0.2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 x14ac:dyDescent="0.2">
      <c r="B80" s="16"/>
      <c r="C80" s="12"/>
      <c r="D80" s="16"/>
      <c r="E80" s="12"/>
      <c r="G80" s="28" t="s">
        <v>139</v>
      </c>
      <c r="H80" s="12"/>
      <c r="I80" s="12"/>
      <c r="J80" s="12"/>
      <c r="K80" s="12"/>
      <c r="L80" s="12"/>
      <c r="M80" s="12"/>
      <c r="N80" s="12"/>
      <c r="O80" s="12"/>
      <c r="P80" s="28" t="s">
        <v>137</v>
      </c>
      <c r="Q80" s="12"/>
      <c r="R80" s="12"/>
      <c r="S80" s="12"/>
      <c r="T80" s="47"/>
    </row>
    <row r="81" spans="2:20" x14ac:dyDescent="0.2">
      <c r="B81" s="16"/>
      <c r="C81" s="106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 x14ac:dyDescent="0.25">
      <c r="B82" s="29"/>
      <c r="C82" s="49"/>
      <c r="D82" s="29"/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 x14ac:dyDescent="0.2">
      <c r="G86" s="26"/>
    </row>
    <row r="88" spans="2:20" x14ac:dyDescent="0.2">
      <c r="G88" s="26"/>
    </row>
    <row r="91" spans="2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5"/>
  <sheetViews>
    <sheetView zoomScaleNormal="100" zoomScaleSheetLayoutView="30" workbookViewId="0">
      <pane ySplit="1" topLeftCell="A193" activePane="bottomLeft" state="frozen"/>
      <selection activeCell="J59" sqref="J59"/>
      <selection pane="bottomLeft" activeCell="E201" sqref="E201"/>
    </sheetView>
  </sheetViews>
  <sheetFormatPr baseColWidth="10" defaultRowHeight="12.75" x14ac:dyDescent="0.2"/>
  <cols>
    <col min="1" max="1" width="4.125" style="13" customWidth="1"/>
    <col min="2" max="2" width="11" style="202"/>
    <col min="3" max="3" width="19.75" style="110" bestFit="1" customWidth="1"/>
    <col min="4" max="4" width="36.125" style="537" customWidth="1"/>
    <col min="5" max="5" width="19" style="13" customWidth="1"/>
    <col min="6" max="8" width="16.375" style="13" customWidth="1"/>
    <col min="9" max="9" width="18.375" style="13" bestFit="1" customWidth="1"/>
    <col min="10" max="10" width="21.875" style="188" customWidth="1"/>
    <col min="11" max="11" width="18.375" style="13" bestFit="1" customWidth="1"/>
    <col min="12" max="12" width="13.375" style="13" bestFit="1" customWidth="1"/>
    <col min="13" max="246" width="11" style="13"/>
    <col min="247" max="247" width="51" style="13" customWidth="1"/>
    <col min="248" max="248" width="19" style="13" customWidth="1"/>
    <col min="249" max="249" width="15.375" style="13" customWidth="1"/>
    <col min="250" max="250" width="14.5" style="13" customWidth="1"/>
    <col min="251" max="251" width="19.75" style="13" customWidth="1"/>
    <col min="252" max="252" width="20.5" style="13" customWidth="1"/>
    <col min="253" max="253" width="15.25" style="13" customWidth="1"/>
    <col min="254" max="254" width="15.625" style="13" customWidth="1"/>
    <col min="255" max="255" width="15.625" style="13" bestFit="1" customWidth="1"/>
    <col min="256" max="256" width="14.875" style="13" customWidth="1"/>
    <col min="257" max="257" width="15.625" style="13" bestFit="1" customWidth="1"/>
    <col min="258" max="258" width="15" style="13" customWidth="1"/>
    <col min="259" max="259" width="15.625" style="13" bestFit="1" customWidth="1"/>
    <col min="260" max="260" width="15.875" style="13" customWidth="1"/>
    <col min="261" max="261" width="16.25" style="13" customWidth="1"/>
    <col min="262" max="262" width="16.75" style="13" customWidth="1"/>
    <col min="263" max="263" width="14.875" style="13" customWidth="1"/>
    <col min="264" max="264" width="19.625" style="13" bestFit="1" customWidth="1"/>
    <col min="265" max="265" width="21.875" style="13" customWidth="1"/>
    <col min="266" max="502" width="11" style="13"/>
    <col min="503" max="503" width="51" style="13" customWidth="1"/>
    <col min="504" max="504" width="19" style="13" customWidth="1"/>
    <col min="505" max="505" width="15.375" style="13" customWidth="1"/>
    <col min="506" max="506" width="14.5" style="13" customWidth="1"/>
    <col min="507" max="507" width="19.75" style="13" customWidth="1"/>
    <col min="508" max="508" width="20.5" style="13" customWidth="1"/>
    <col min="509" max="509" width="15.25" style="13" customWidth="1"/>
    <col min="510" max="510" width="15.625" style="13" customWidth="1"/>
    <col min="511" max="511" width="15.625" style="13" bestFit="1" customWidth="1"/>
    <col min="512" max="512" width="14.875" style="13" customWidth="1"/>
    <col min="513" max="513" width="15.625" style="13" bestFit="1" customWidth="1"/>
    <col min="514" max="514" width="15" style="13" customWidth="1"/>
    <col min="515" max="515" width="15.625" style="13" bestFit="1" customWidth="1"/>
    <col min="516" max="516" width="15.875" style="13" customWidth="1"/>
    <col min="517" max="517" width="16.25" style="13" customWidth="1"/>
    <col min="518" max="518" width="16.75" style="13" customWidth="1"/>
    <col min="519" max="519" width="14.875" style="13" customWidth="1"/>
    <col min="520" max="520" width="19.625" style="13" bestFit="1" customWidth="1"/>
    <col min="521" max="521" width="21.875" style="13" customWidth="1"/>
    <col min="522" max="758" width="11" style="13"/>
    <col min="759" max="759" width="51" style="13" customWidth="1"/>
    <col min="760" max="760" width="19" style="13" customWidth="1"/>
    <col min="761" max="761" width="15.375" style="13" customWidth="1"/>
    <col min="762" max="762" width="14.5" style="13" customWidth="1"/>
    <col min="763" max="763" width="19.75" style="13" customWidth="1"/>
    <col min="764" max="764" width="20.5" style="13" customWidth="1"/>
    <col min="765" max="765" width="15.25" style="13" customWidth="1"/>
    <col min="766" max="766" width="15.625" style="13" customWidth="1"/>
    <col min="767" max="767" width="15.625" style="13" bestFit="1" customWidth="1"/>
    <col min="768" max="768" width="14.875" style="13" customWidth="1"/>
    <col min="769" max="769" width="15.625" style="13" bestFit="1" customWidth="1"/>
    <col min="770" max="770" width="15" style="13" customWidth="1"/>
    <col min="771" max="771" width="15.625" style="13" bestFit="1" customWidth="1"/>
    <col min="772" max="772" width="15.875" style="13" customWidth="1"/>
    <col min="773" max="773" width="16.25" style="13" customWidth="1"/>
    <col min="774" max="774" width="16.75" style="13" customWidth="1"/>
    <col min="775" max="775" width="14.875" style="13" customWidth="1"/>
    <col min="776" max="776" width="19.625" style="13" bestFit="1" customWidth="1"/>
    <col min="777" max="777" width="21.875" style="13" customWidth="1"/>
    <col min="778" max="1014" width="11" style="13"/>
    <col min="1015" max="1015" width="51" style="13" customWidth="1"/>
    <col min="1016" max="1016" width="19" style="13" customWidth="1"/>
    <col min="1017" max="1017" width="15.375" style="13" customWidth="1"/>
    <col min="1018" max="1018" width="14.5" style="13" customWidth="1"/>
    <col min="1019" max="1019" width="19.75" style="13" customWidth="1"/>
    <col min="1020" max="1020" width="20.5" style="13" customWidth="1"/>
    <col min="1021" max="1021" width="15.25" style="13" customWidth="1"/>
    <col min="1022" max="1022" width="15.625" style="13" customWidth="1"/>
    <col min="1023" max="1023" width="15.625" style="13" bestFit="1" customWidth="1"/>
    <col min="1024" max="1024" width="14.875" style="13" customWidth="1"/>
    <col min="1025" max="1025" width="15.625" style="13" bestFit="1" customWidth="1"/>
    <col min="1026" max="1026" width="15" style="13" customWidth="1"/>
    <col min="1027" max="1027" width="15.625" style="13" bestFit="1" customWidth="1"/>
    <col min="1028" max="1028" width="15.875" style="13" customWidth="1"/>
    <col min="1029" max="1029" width="16.25" style="13" customWidth="1"/>
    <col min="1030" max="1030" width="16.75" style="13" customWidth="1"/>
    <col min="1031" max="1031" width="14.875" style="13" customWidth="1"/>
    <col min="1032" max="1032" width="19.625" style="13" bestFit="1" customWidth="1"/>
    <col min="1033" max="1033" width="21.875" style="13" customWidth="1"/>
    <col min="1034" max="1270" width="11" style="13"/>
    <col min="1271" max="1271" width="51" style="13" customWidth="1"/>
    <col min="1272" max="1272" width="19" style="13" customWidth="1"/>
    <col min="1273" max="1273" width="15.375" style="13" customWidth="1"/>
    <col min="1274" max="1274" width="14.5" style="13" customWidth="1"/>
    <col min="1275" max="1275" width="19.75" style="13" customWidth="1"/>
    <col min="1276" max="1276" width="20.5" style="13" customWidth="1"/>
    <col min="1277" max="1277" width="15.25" style="13" customWidth="1"/>
    <col min="1278" max="1278" width="15.625" style="13" customWidth="1"/>
    <col min="1279" max="1279" width="15.625" style="13" bestFit="1" customWidth="1"/>
    <col min="1280" max="1280" width="14.875" style="13" customWidth="1"/>
    <col min="1281" max="1281" width="15.625" style="13" bestFit="1" customWidth="1"/>
    <col min="1282" max="1282" width="15" style="13" customWidth="1"/>
    <col min="1283" max="1283" width="15.625" style="13" bestFit="1" customWidth="1"/>
    <col min="1284" max="1284" width="15.875" style="13" customWidth="1"/>
    <col min="1285" max="1285" width="16.25" style="13" customWidth="1"/>
    <col min="1286" max="1286" width="16.75" style="13" customWidth="1"/>
    <col min="1287" max="1287" width="14.875" style="13" customWidth="1"/>
    <col min="1288" max="1288" width="19.625" style="13" bestFit="1" customWidth="1"/>
    <col min="1289" max="1289" width="21.875" style="13" customWidth="1"/>
    <col min="1290" max="1526" width="11" style="13"/>
    <col min="1527" max="1527" width="51" style="13" customWidth="1"/>
    <col min="1528" max="1528" width="19" style="13" customWidth="1"/>
    <col min="1529" max="1529" width="15.375" style="13" customWidth="1"/>
    <col min="1530" max="1530" width="14.5" style="13" customWidth="1"/>
    <col min="1531" max="1531" width="19.75" style="13" customWidth="1"/>
    <col min="1532" max="1532" width="20.5" style="13" customWidth="1"/>
    <col min="1533" max="1533" width="15.25" style="13" customWidth="1"/>
    <col min="1534" max="1534" width="15.625" style="13" customWidth="1"/>
    <col min="1535" max="1535" width="15.625" style="13" bestFit="1" customWidth="1"/>
    <col min="1536" max="1536" width="14.875" style="13" customWidth="1"/>
    <col min="1537" max="1537" width="15.625" style="13" bestFit="1" customWidth="1"/>
    <col min="1538" max="1538" width="15" style="13" customWidth="1"/>
    <col min="1539" max="1539" width="15.625" style="13" bestFit="1" customWidth="1"/>
    <col min="1540" max="1540" width="15.875" style="13" customWidth="1"/>
    <col min="1541" max="1541" width="16.25" style="13" customWidth="1"/>
    <col min="1542" max="1542" width="16.75" style="13" customWidth="1"/>
    <col min="1543" max="1543" width="14.875" style="13" customWidth="1"/>
    <col min="1544" max="1544" width="19.625" style="13" bestFit="1" customWidth="1"/>
    <col min="1545" max="1545" width="21.875" style="13" customWidth="1"/>
    <col min="1546" max="1782" width="11" style="13"/>
    <col min="1783" max="1783" width="51" style="13" customWidth="1"/>
    <col min="1784" max="1784" width="19" style="13" customWidth="1"/>
    <col min="1785" max="1785" width="15.375" style="13" customWidth="1"/>
    <col min="1786" max="1786" width="14.5" style="13" customWidth="1"/>
    <col min="1787" max="1787" width="19.75" style="13" customWidth="1"/>
    <col min="1788" max="1788" width="20.5" style="13" customWidth="1"/>
    <col min="1789" max="1789" width="15.25" style="13" customWidth="1"/>
    <col min="1790" max="1790" width="15.625" style="13" customWidth="1"/>
    <col min="1791" max="1791" width="15.625" style="13" bestFit="1" customWidth="1"/>
    <col min="1792" max="1792" width="14.875" style="13" customWidth="1"/>
    <col min="1793" max="1793" width="15.625" style="13" bestFit="1" customWidth="1"/>
    <col min="1794" max="1794" width="15" style="13" customWidth="1"/>
    <col min="1795" max="1795" width="15.625" style="13" bestFit="1" customWidth="1"/>
    <col min="1796" max="1796" width="15.875" style="13" customWidth="1"/>
    <col min="1797" max="1797" width="16.25" style="13" customWidth="1"/>
    <col min="1798" max="1798" width="16.75" style="13" customWidth="1"/>
    <col min="1799" max="1799" width="14.875" style="13" customWidth="1"/>
    <col min="1800" max="1800" width="19.625" style="13" bestFit="1" customWidth="1"/>
    <col min="1801" max="1801" width="21.875" style="13" customWidth="1"/>
    <col min="1802" max="2038" width="11" style="13"/>
    <col min="2039" max="2039" width="51" style="13" customWidth="1"/>
    <col min="2040" max="2040" width="19" style="13" customWidth="1"/>
    <col min="2041" max="2041" width="15.375" style="13" customWidth="1"/>
    <col min="2042" max="2042" width="14.5" style="13" customWidth="1"/>
    <col min="2043" max="2043" width="19.75" style="13" customWidth="1"/>
    <col min="2044" max="2044" width="20.5" style="13" customWidth="1"/>
    <col min="2045" max="2045" width="15.25" style="13" customWidth="1"/>
    <col min="2046" max="2046" width="15.625" style="13" customWidth="1"/>
    <col min="2047" max="2047" width="15.625" style="13" bestFit="1" customWidth="1"/>
    <col min="2048" max="2048" width="14.875" style="13" customWidth="1"/>
    <col min="2049" max="2049" width="15.625" style="13" bestFit="1" customWidth="1"/>
    <col min="2050" max="2050" width="15" style="13" customWidth="1"/>
    <col min="2051" max="2051" width="15.625" style="13" bestFit="1" customWidth="1"/>
    <col min="2052" max="2052" width="15.875" style="13" customWidth="1"/>
    <col min="2053" max="2053" width="16.25" style="13" customWidth="1"/>
    <col min="2054" max="2054" width="16.75" style="13" customWidth="1"/>
    <col min="2055" max="2055" width="14.875" style="13" customWidth="1"/>
    <col min="2056" max="2056" width="19.625" style="13" bestFit="1" customWidth="1"/>
    <col min="2057" max="2057" width="21.875" style="13" customWidth="1"/>
    <col min="2058" max="2294" width="11" style="13"/>
    <col min="2295" max="2295" width="51" style="13" customWidth="1"/>
    <col min="2296" max="2296" width="19" style="13" customWidth="1"/>
    <col min="2297" max="2297" width="15.375" style="13" customWidth="1"/>
    <col min="2298" max="2298" width="14.5" style="13" customWidth="1"/>
    <col min="2299" max="2299" width="19.75" style="13" customWidth="1"/>
    <col min="2300" max="2300" width="20.5" style="13" customWidth="1"/>
    <col min="2301" max="2301" width="15.25" style="13" customWidth="1"/>
    <col min="2302" max="2302" width="15.625" style="13" customWidth="1"/>
    <col min="2303" max="2303" width="15.625" style="13" bestFit="1" customWidth="1"/>
    <col min="2304" max="2304" width="14.875" style="13" customWidth="1"/>
    <col min="2305" max="2305" width="15.625" style="13" bestFit="1" customWidth="1"/>
    <col min="2306" max="2306" width="15" style="13" customWidth="1"/>
    <col min="2307" max="2307" width="15.625" style="13" bestFit="1" customWidth="1"/>
    <col min="2308" max="2308" width="15.875" style="13" customWidth="1"/>
    <col min="2309" max="2309" width="16.25" style="13" customWidth="1"/>
    <col min="2310" max="2310" width="16.75" style="13" customWidth="1"/>
    <col min="2311" max="2311" width="14.875" style="13" customWidth="1"/>
    <col min="2312" max="2312" width="19.625" style="13" bestFit="1" customWidth="1"/>
    <col min="2313" max="2313" width="21.875" style="13" customWidth="1"/>
    <col min="2314" max="2550" width="11" style="13"/>
    <col min="2551" max="2551" width="51" style="13" customWidth="1"/>
    <col min="2552" max="2552" width="19" style="13" customWidth="1"/>
    <col min="2553" max="2553" width="15.375" style="13" customWidth="1"/>
    <col min="2554" max="2554" width="14.5" style="13" customWidth="1"/>
    <col min="2555" max="2555" width="19.75" style="13" customWidth="1"/>
    <col min="2556" max="2556" width="20.5" style="13" customWidth="1"/>
    <col min="2557" max="2557" width="15.25" style="13" customWidth="1"/>
    <col min="2558" max="2558" width="15.625" style="13" customWidth="1"/>
    <col min="2559" max="2559" width="15.625" style="13" bestFit="1" customWidth="1"/>
    <col min="2560" max="2560" width="14.875" style="13" customWidth="1"/>
    <col min="2561" max="2561" width="15.625" style="13" bestFit="1" customWidth="1"/>
    <col min="2562" max="2562" width="15" style="13" customWidth="1"/>
    <col min="2563" max="2563" width="15.625" style="13" bestFit="1" customWidth="1"/>
    <col min="2564" max="2564" width="15.875" style="13" customWidth="1"/>
    <col min="2565" max="2565" width="16.25" style="13" customWidth="1"/>
    <col min="2566" max="2566" width="16.75" style="13" customWidth="1"/>
    <col min="2567" max="2567" width="14.875" style="13" customWidth="1"/>
    <col min="2568" max="2568" width="19.625" style="13" bestFit="1" customWidth="1"/>
    <col min="2569" max="2569" width="21.875" style="13" customWidth="1"/>
    <col min="2570" max="2806" width="11" style="13"/>
    <col min="2807" max="2807" width="51" style="13" customWidth="1"/>
    <col min="2808" max="2808" width="19" style="13" customWidth="1"/>
    <col min="2809" max="2809" width="15.375" style="13" customWidth="1"/>
    <col min="2810" max="2810" width="14.5" style="13" customWidth="1"/>
    <col min="2811" max="2811" width="19.75" style="13" customWidth="1"/>
    <col min="2812" max="2812" width="20.5" style="13" customWidth="1"/>
    <col min="2813" max="2813" width="15.25" style="13" customWidth="1"/>
    <col min="2814" max="2814" width="15.625" style="13" customWidth="1"/>
    <col min="2815" max="2815" width="15.625" style="13" bestFit="1" customWidth="1"/>
    <col min="2816" max="2816" width="14.875" style="13" customWidth="1"/>
    <col min="2817" max="2817" width="15.625" style="13" bestFit="1" customWidth="1"/>
    <col min="2818" max="2818" width="15" style="13" customWidth="1"/>
    <col min="2819" max="2819" width="15.625" style="13" bestFit="1" customWidth="1"/>
    <col min="2820" max="2820" width="15.875" style="13" customWidth="1"/>
    <col min="2821" max="2821" width="16.25" style="13" customWidth="1"/>
    <col min="2822" max="2822" width="16.75" style="13" customWidth="1"/>
    <col min="2823" max="2823" width="14.875" style="13" customWidth="1"/>
    <col min="2824" max="2824" width="19.625" style="13" bestFit="1" customWidth="1"/>
    <col min="2825" max="2825" width="21.875" style="13" customWidth="1"/>
    <col min="2826" max="3062" width="11" style="13"/>
    <col min="3063" max="3063" width="51" style="13" customWidth="1"/>
    <col min="3064" max="3064" width="19" style="13" customWidth="1"/>
    <col min="3065" max="3065" width="15.375" style="13" customWidth="1"/>
    <col min="3066" max="3066" width="14.5" style="13" customWidth="1"/>
    <col min="3067" max="3067" width="19.75" style="13" customWidth="1"/>
    <col min="3068" max="3068" width="20.5" style="13" customWidth="1"/>
    <col min="3069" max="3069" width="15.25" style="13" customWidth="1"/>
    <col min="3070" max="3070" width="15.625" style="13" customWidth="1"/>
    <col min="3071" max="3071" width="15.625" style="13" bestFit="1" customWidth="1"/>
    <col min="3072" max="3072" width="14.875" style="13" customWidth="1"/>
    <col min="3073" max="3073" width="15.625" style="13" bestFit="1" customWidth="1"/>
    <col min="3074" max="3074" width="15" style="13" customWidth="1"/>
    <col min="3075" max="3075" width="15.625" style="13" bestFit="1" customWidth="1"/>
    <col min="3076" max="3076" width="15.875" style="13" customWidth="1"/>
    <col min="3077" max="3077" width="16.25" style="13" customWidth="1"/>
    <col min="3078" max="3078" width="16.75" style="13" customWidth="1"/>
    <col min="3079" max="3079" width="14.875" style="13" customWidth="1"/>
    <col min="3080" max="3080" width="19.625" style="13" bestFit="1" customWidth="1"/>
    <col min="3081" max="3081" width="21.875" style="13" customWidth="1"/>
    <col min="3082" max="3318" width="11" style="13"/>
    <col min="3319" max="3319" width="51" style="13" customWidth="1"/>
    <col min="3320" max="3320" width="19" style="13" customWidth="1"/>
    <col min="3321" max="3321" width="15.375" style="13" customWidth="1"/>
    <col min="3322" max="3322" width="14.5" style="13" customWidth="1"/>
    <col min="3323" max="3323" width="19.75" style="13" customWidth="1"/>
    <col min="3324" max="3324" width="20.5" style="13" customWidth="1"/>
    <col min="3325" max="3325" width="15.25" style="13" customWidth="1"/>
    <col min="3326" max="3326" width="15.625" style="13" customWidth="1"/>
    <col min="3327" max="3327" width="15.625" style="13" bestFit="1" customWidth="1"/>
    <col min="3328" max="3328" width="14.875" style="13" customWidth="1"/>
    <col min="3329" max="3329" width="15.625" style="13" bestFit="1" customWidth="1"/>
    <col min="3330" max="3330" width="15" style="13" customWidth="1"/>
    <col min="3331" max="3331" width="15.625" style="13" bestFit="1" customWidth="1"/>
    <col min="3332" max="3332" width="15.875" style="13" customWidth="1"/>
    <col min="3333" max="3333" width="16.25" style="13" customWidth="1"/>
    <col min="3334" max="3334" width="16.75" style="13" customWidth="1"/>
    <col min="3335" max="3335" width="14.875" style="13" customWidth="1"/>
    <col min="3336" max="3336" width="19.625" style="13" bestFit="1" customWidth="1"/>
    <col min="3337" max="3337" width="21.875" style="13" customWidth="1"/>
    <col min="3338" max="3574" width="11" style="13"/>
    <col min="3575" max="3575" width="51" style="13" customWidth="1"/>
    <col min="3576" max="3576" width="19" style="13" customWidth="1"/>
    <col min="3577" max="3577" width="15.375" style="13" customWidth="1"/>
    <col min="3578" max="3578" width="14.5" style="13" customWidth="1"/>
    <col min="3579" max="3579" width="19.75" style="13" customWidth="1"/>
    <col min="3580" max="3580" width="20.5" style="13" customWidth="1"/>
    <col min="3581" max="3581" width="15.25" style="13" customWidth="1"/>
    <col min="3582" max="3582" width="15.625" style="13" customWidth="1"/>
    <col min="3583" max="3583" width="15.625" style="13" bestFit="1" customWidth="1"/>
    <col min="3584" max="3584" width="14.875" style="13" customWidth="1"/>
    <col min="3585" max="3585" width="15.625" style="13" bestFit="1" customWidth="1"/>
    <col min="3586" max="3586" width="15" style="13" customWidth="1"/>
    <col min="3587" max="3587" width="15.625" style="13" bestFit="1" customWidth="1"/>
    <col min="3588" max="3588" width="15.875" style="13" customWidth="1"/>
    <col min="3589" max="3589" width="16.25" style="13" customWidth="1"/>
    <col min="3590" max="3590" width="16.75" style="13" customWidth="1"/>
    <col min="3591" max="3591" width="14.875" style="13" customWidth="1"/>
    <col min="3592" max="3592" width="19.625" style="13" bestFit="1" customWidth="1"/>
    <col min="3593" max="3593" width="21.875" style="13" customWidth="1"/>
    <col min="3594" max="3830" width="11" style="13"/>
    <col min="3831" max="3831" width="51" style="13" customWidth="1"/>
    <col min="3832" max="3832" width="19" style="13" customWidth="1"/>
    <col min="3833" max="3833" width="15.375" style="13" customWidth="1"/>
    <col min="3834" max="3834" width="14.5" style="13" customWidth="1"/>
    <col min="3835" max="3835" width="19.75" style="13" customWidth="1"/>
    <col min="3836" max="3836" width="20.5" style="13" customWidth="1"/>
    <col min="3837" max="3837" width="15.25" style="13" customWidth="1"/>
    <col min="3838" max="3838" width="15.625" style="13" customWidth="1"/>
    <col min="3839" max="3839" width="15.625" style="13" bestFit="1" customWidth="1"/>
    <col min="3840" max="3840" width="14.875" style="13" customWidth="1"/>
    <col min="3841" max="3841" width="15.625" style="13" bestFit="1" customWidth="1"/>
    <col min="3842" max="3842" width="15" style="13" customWidth="1"/>
    <col min="3843" max="3843" width="15.625" style="13" bestFit="1" customWidth="1"/>
    <col min="3844" max="3844" width="15.875" style="13" customWidth="1"/>
    <col min="3845" max="3845" width="16.25" style="13" customWidth="1"/>
    <col min="3846" max="3846" width="16.75" style="13" customWidth="1"/>
    <col min="3847" max="3847" width="14.875" style="13" customWidth="1"/>
    <col min="3848" max="3848" width="19.625" style="13" bestFit="1" customWidth="1"/>
    <col min="3849" max="3849" width="21.875" style="13" customWidth="1"/>
    <col min="3850" max="4086" width="11" style="13"/>
    <col min="4087" max="4087" width="51" style="13" customWidth="1"/>
    <col min="4088" max="4088" width="19" style="13" customWidth="1"/>
    <col min="4089" max="4089" width="15.375" style="13" customWidth="1"/>
    <col min="4090" max="4090" width="14.5" style="13" customWidth="1"/>
    <col min="4091" max="4091" width="19.75" style="13" customWidth="1"/>
    <col min="4092" max="4092" width="20.5" style="13" customWidth="1"/>
    <col min="4093" max="4093" width="15.25" style="13" customWidth="1"/>
    <col min="4094" max="4094" width="15.625" style="13" customWidth="1"/>
    <col min="4095" max="4095" width="15.625" style="13" bestFit="1" customWidth="1"/>
    <col min="4096" max="4096" width="14.875" style="13" customWidth="1"/>
    <col min="4097" max="4097" width="15.625" style="13" bestFit="1" customWidth="1"/>
    <col min="4098" max="4098" width="15" style="13" customWidth="1"/>
    <col min="4099" max="4099" width="15.625" style="13" bestFit="1" customWidth="1"/>
    <col min="4100" max="4100" width="15.875" style="13" customWidth="1"/>
    <col min="4101" max="4101" width="16.25" style="13" customWidth="1"/>
    <col min="4102" max="4102" width="16.75" style="13" customWidth="1"/>
    <col min="4103" max="4103" width="14.875" style="13" customWidth="1"/>
    <col min="4104" max="4104" width="19.625" style="13" bestFit="1" customWidth="1"/>
    <col min="4105" max="4105" width="21.875" style="13" customWidth="1"/>
    <col min="4106" max="4342" width="11" style="13"/>
    <col min="4343" max="4343" width="51" style="13" customWidth="1"/>
    <col min="4344" max="4344" width="19" style="13" customWidth="1"/>
    <col min="4345" max="4345" width="15.375" style="13" customWidth="1"/>
    <col min="4346" max="4346" width="14.5" style="13" customWidth="1"/>
    <col min="4347" max="4347" width="19.75" style="13" customWidth="1"/>
    <col min="4348" max="4348" width="20.5" style="13" customWidth="1"/>
    <col min="4349" max="4349" width="15.25" style="13" customWidth="1"/>
    <col min="4350" max="4350" width="15.625" style="13" customWidth="1"/>
    <col min="4351" max="4351" width="15.625" style="13" bestFit="1" customWidth="1"/>
    <col min="4352" max="4352" width="14.875" style="13" customWidth="1"/>
    <col min="4353" max="4353" width="15.625" style="13" bestFit="1" customWidth="1"/>
    <col min="4354" max="4354" width="15" style="13" customWidth="1"/>
    <col min="4355" max="4355" width="15.625" style="13" bestFit="1" customWidth="1"/>
    <col min="4356" max="4356" width="15.875" style="13" customWidth="1"/>
    <col min="4357" max="4357" width="16.25" style="13" customWidth="1"/>
    <col min="4358" max="4358" width="16.75" style="13" customWidth="1"/>
    <col min="4359" max="4359" width="14.875" style="13" customWidth="1"/>
    <col min="4360" max="4360" width="19.625" style="13" bestFit="1" customWidth="1"/>
    <col min="4361" max="4361" width="21.875" style="13" customWidth="1"/>
    <col min="4362" max="4598" width="11" style="13"/>
    <col min="4599" max="4599" width="51" style="13" customWidth="1"/>
    <col min="4600" max="4600" width="19" style="13" customWidth="1"/>
    <col min="4601" max="4601" width="15.375" style="13" customWidth="1"/>
    <col min="4602" max="4602" width="14.5" style="13" customWidth="1"/>
    <col min="4603" max="4603" width="19.75" style="13" customWidth="1"/>
    <col min="4604" max="4604" width="20.5" style="13" customWidth="1"/>
    <col min="4605" max="4605" width="15.25" style="13" customWidth="1"/>
    <col min="4606" max="4606" width="15.625" style="13" customWidth="1"/>
    <col min="4607" max="4607" width="15.625" style="13" bestFit="1" customWidth="1"/>
    <col min="4608" max="4608" width="14.875" style="13" customWidth="1"/>
    <col min="4609" max="4609" width="15.625" style="13" bestFit="1" customWidth="1"/>
    <col min="4610" max="4610" width="15" style="13" customWidth="1"/>
    <col min="4611" max="4611" width="15.625" style="13" bestFit="1" customWidth="1"/>
    <col min="4612" max="4612" width="15.875" style="13" customWidth="1"/>
    <col min="4613" max="4613" width="16.25" style="13" customWidth="1"/>
    <col min="4614" max="4614" width="16.75" style="13" customWidth="1"/>
    <col min="4615" max="4615" width="14.875" style="13" customWidth="1"/>
    <col min="4616" max="4616" width="19.625" style="13" bestFit="1" customWidth="1"/>
    <col min="4617" max="4617" width="21.875" style="13" customWidth="1"/>
    <col min="4618" max="4854" width="11" style="13"/>
    <col min="4855" max="4855" width="51" style="13" customWidth="1"/>
    <col min="4856" max="4856" width="19" style="13" customWidth="1"/>
    <col min="4857" max="4857" width="15.375" style="13" customWidth="1"/>
    <col min="4858" max="4858" width="14.5" style="13" customWidth="1"/>
    <col min="4859" max="4859" width="19.75" style="13" customWidth="1"/>
    <col min="4860" max="4860" width="20.5" style="13" customWidth="1"/>
    <col min="4861" max="4861" width="15.25" style="13" customWidth="1"/>
    <col min="4862" max="4862" width="15.625" style="13" customWidth="1"/>
    <col min="4863" max="4863" width="15.625" style="13" bestFit="1" customWidth="1"/>
    <col min="4864" max="4864" width="14.875" style="13" customWidth="1"/>
    <col min="4865" max="4865" width="15.625" style="13" bestFit="1" customWidth="1"/>
    <col min="4866" max="4866" width="15" style="13" customWidth="1"/>
    <col min="4867" max="4867" width="15.625" style="13" bestFit="1" customWidth="1"/>
    <col min="4868" max="4868" width="15.875" style="13" customWidth="1"/>
    <col min="4869" max="4869" width="16.25" style="13" customWidth="1"/>
    <col min="4870" max="4870" width="16.75" style="13" customWidth="1"/>
    <col min="4871" max="4871" width="14.875" style="13" customWidth="1"/>
    <col min="4872" max="4872" width="19.625" style="13" bestFit="1" customWidth="1"/>
    <col min="4873" max="4873" width="21.875" style="13" customWidth="1"/>
    <col min="4874" max="5110" width="11" style="13"/>
    <col min="5111" max="5111" width="51" style="13" customWidth="1"/>
    <col min="5112" max="5112" width="19" style="13" customWidth="1"/>
    <col min="5113" max="5113" width="15.375" style="13" customWidth="1"/>
    <col min="5114" max="5114" width="14.5" style="13" customWidth="1"/>
    <col min="5115" max="5115" width="19.75" style="13" customWidth="1"/>
    <col min="5116" max="5116" width="20.5" style="13" customWidth="1"/>
    <col min="5117" max="5117" width="15.25" style="13" customWidth="1"/>
    <col min="5118" max="5118" width="15.625" style="13" customWidth="1"/>
    <col min="5119" max="5119" width="15.625" style="13" bestFit="1" customWidth="1"/>
    <col min="5120" max="5120" width="14.875" style="13" customWidth="1"/>
    <col min="5121" max="5121" width="15.625" style="13" bestFit="1" customWidth="1"/>
    <col min="5122" max="5122" width="15" style="13" customWidth="1"/>
    <col min="5123" max="5123" width="15.625" style="13" bestFit="1" customWidth="1"/>
    <col min="5124" max="5124" width="15.875" style="13" customWidth="1"/>
    <col min="5125" max="5125" width="16.25" style="13" customWidth="1"/>
    <col min="5126" max="5126" width="16.75" style="13" customWidth="1"/>
    <col min="5127" max="5127" width="14.875" style="13" customWidth="1"/>
    <col min="5128" max="5128" width="19.625" style="13" bestFit="1" customWidth="1"/>
    <col min="5129" max="5129" width="21.875" style="13" customWidth="1"/>
    <col min="5130" max="5366" width="11" style="13"/>
    <col min="5367" max="5367" width="51" style="13" customWidth="1"/>
    <col min="5368" max="5368" width="19" style="13" customWidth="1"/>
    <col min="5369" max="5369" width="15.375" style="13" customWidth="1"/>
    <col min="5370" max="5370" width="14.5" style="13" customWidth="1"/>
    <col min="5371" max="5371" width="19.75" style="13" customWidth="1"/>
    <col min="5372" max="5372" width="20.5" style="13" customWidth="1"/>
    <col min="5373" max="5373" width="15.25" style="13" customWidth="1"/>
    <col min="5374" max="5374" width="15.625" style="13" customWidth="1"/>
    <col min="5375" max="5375" width="15.625" style="13" bestFit="1" customWidth="1"/>
    <col min="5376" max="5376" width="14.875" style="13" customWidth="1"/>
    <col min="5377" max="5377" width="15.625" style="13" bestFit="1" customWidth="1"/>
    <col min="5378" max="5378" width="15" style="13" customWidth="1"/>
    <col min="5379" max="5379" width="15.625" style="13" bestFit="1" customWidth="1"/>
    <col min="5380" max="5380" width="15.875" style="13" customWidth="1"/>
    <col min="5381" max="5381" width="16.25" style="13" customWidth="1"/>
    <col min="5382" max="5382" width="16.75" style="13" customWidth="1"/>
    <col min="5383" max="5383" width="14.875" style="13" customWidth="1"/>
    <col min="5384" max="5384" width="19.625" style="13" bestFit="1" customWidth="1"/>
    <col min="5385" max="5385" width="21.875" style="13" customWidth="1"/>
    <col min="5386" max="5622" width="11" style="13"/>
    <col min="5623" max="5623" width="51" style="13" customWidth="1"/>
    <col min="5624" max="5624" width="19" style="13" customWidth="1"/>
    <col min="5625" max="5625" width="15.375" style="13" customWidth="1"/>
    <col min="5626" max="5626" width="14.5" style="13" customWidth="1"/>
    <col min="5627" max="5627" width="19.75" style="13" customWidth="1"/>
    <col min="5628" max="5628" width="20.5" style="13" customWidth="1"/>
    <col min="5629" max="5629" width="15.25" style="13" customWidth="1"/>
    <col min="5630" max="5630" width="15.625" style="13" customWidth="1"/>
    <col min="5631" max="5631" width="15.625" style="13" bestFit="1" customWidth="1"/>
    <col min="5632" max="5632" width="14.875" style="13" customWidth="1"/>
    <col min="5633" max="5633" width="15.625" style="13" bestFit="1" customWidth="1"/>
    <col min="5634" max="5634" width="15" style="13" customWidth="1"/>
    <col min="5635" max="5635" width="15.625" style="13" bestFit="1" customWidth="1"/>
    <col min="5636" max="5636" width="15.875" style="13" customWidth="1"/>
    <col min="5637" max="5637" width="16.25" style="13" customWidth="1"/>
    <col min="5638" max="5638" width="16.75" style="13" customWidth="1"/>
    <col min="5639" max="5639" width="14.875" style="13" customWidth="1"/>
    <col min="5640" max="5640" width="19.625" style="13" bestFit="1" customWidth="1"/>
    <col min="5641" max="5641" width="21.875" style="13" customWidth="1"/>
    <col min="5642" max="5878" width="11" style="13"/>
    <col min="5879" max="5879" width="51" style="13" customWidth="1"/>
    <col min="5880" max="5880" width="19" style="13" customWidth="1"/>
    <col min="5881" max="5881" width="15.375" style="13" customWidth="1"/>
    <col min="5882" max="5882" width="14.5" style="13" customWidth="1"/>
    <col min="5883" max="5883" width="19.75" style="13" customWidth="1"/>
    <col min="5884" max="5884" width="20.5" style="13" customWidth="1"/>
    <col min="5885" max="5885" width="15.25" style="13" customWidth="1"/>
    <col min="5886" max="5886" width="15.625" style="13" customWidth="1"/>
    <col min="5887" max="5887" width="15.625" style="13" bestFit="1" customWidth="1"/>
    <col min="5888" max="5888" width="14.875" style="13" customWidth="1"/>
    <col min="5889" max="5889" width="15.625" style="13" bestFit="1" customWidth="1"/>
    <col min="5890" max="5890" width="15" style="13" customWidth="1"/>
    <col min="5891" max="5891" width="15.625" style="13" bestFit="1" customWidth="1"/>
    <col min="5892" max="5892" width="15.875" style="13" customWidth="1"/>
    <col min="5893" max="5893" width="16.25" style="13" customWidth="1"/>
    <col min="5894" max="5894" width="16.75" style="13" customWidth="1"/>
    <col min="5895" max="5895" width="14.875" style="13" customWidth="1"/>
    <col min="5896" max="5896" width="19.625" style="13" bestFit="1" customWidth="1"/>
    <col min="5897" max="5897" width="21.875" style="13" customWidth="1"/>
    <col min="5898" max="6134" width="11" style="13"/>
    <col min="6135" max="6135" width="51" style="13" customWidth="1"/>
    <col min="6136" max="6136" width="19" style="13" customWidth="1"/>
    <col min="6137" max="6137" width="15.375" style="13" customWidth="1"/>
    <col min="6138" max="6138" width="14.5" style="13" customWidth="1"/>
    <col min="6139" max="6139" width="19.75" style="13" customWidth="1"/>
    <col min="6140" max="6140" width="20.5" style="13" customWidth="1"/>
    <col min="6141" max="6141" width="15.25" style="13" customWidth="1"/>
    <col min="6142" max="6142" width="15.625" style="13" customWidth="1"/>
    <col min="6143" max="6143" width="15.625" style="13" bestFit="1" customWidth="1"/>
    <col min="6144" max="6144" width="14.875" style="13" customWidth="1"/>
    <col min="6145" max="6145" width="15.625" style="13" bestFit="1" customWidth="1"/>
    <col min="6146" max="6146" width="15" style="13" customWidth="1"/>
    <col min="6147" max="6147" width="15.625" style="13" bestFit="1" customWidth="1"/>
    <col min="6148" max="6148" width="15.875" style="13" customWidth="1"/>
    <col min="6149" max="6149" width="16.25" style="13" customWidth="1"/>
    <col min="6150" max="6150" width="16.75" style="13" customWidth="1"/>
    <col min="6151" max="6151" width="14.875" style="13" customWidth="1"/>
    <col min="6152" max="6152" width="19.625" style="13" bestFit="1" customWidth="1"/>
    <col min="6153" max="6153" width="21.875" style="13" customWidth="1"/>
    <col min="6154" max="6390" width="11" style="13"/>
    <col min="6391" max="6391" width="51" style="13" customWidth="1"/>
    <col min="6392" max="6392" width="19" style="13" customWidth="1"/>
    <col min="6393" max="6393" width="15.375" style="13" customWidth="1"/>
    <col min="6394" max="6394" width="14.5" style="13" customWidth="1"/>
    <col min="6395" max="6395" width="19.75" style="13" customWidth="1"/>
    <col min="6396" max="6396" width="20.5" style="13" customWidth="1"/>
    <col min="6397" max="6397" width="15.25" style="13" customWidth="1"/>
    <col min="6398" max="6398" width="15.625" style="13" customWidth="1"/>
    <col min="6399" max="6399" width="15.625" style="13" bestFit="1" customWidth="1"/>
    <col min="6400" max="6400" width="14.875" style="13" customWidth="1"/>
    <col min="6401" max="6401" width="15.625" style="13" bestFit="1" customWidth="1"/>
    <col min="6402" max="6402" width="15" style="13" customWidth="1"/>
    <col min="6403" max="6403" width="15.625" style="13" bestFit="1" customWidth="1"/>
    <col min="6404" max="6404" width="15.875" style="13" customWidth="1"/>
    <col min="6405" max="6405" width="16.25" style="13" customWidth="1"/>
    <col min="6406" max="6406" width="16.75" style="13" customWidth="1"/>
    <col min="6407" max="6407" width="14.875" style="13" customWidth="1"/>
    <col min="6408" max="6408" width="19.625" style="13" bestFit="1" customWidth="1"/>
    <col min="6409" max="6409" width="21.875" style="13" customWidth="1"/>
    <col min="6410" max="6646" width="11" style="13"/>
    <col min="6647" max="6647" width="51" style="13" customWidth="1"/>
    <col min="6648" max="6648" width="19" style="13" customWidth="1"/>
    <col min="6649" max="6649" width="15.375" style="13" customWidth="1"/>
    <col min="6650" max="6650" width="14.5" style="13" customWidth="1"/>
    <col min="6651" max="6651" width="19.75" style="13" customWidth="1"/>
    <col min="6652" max="6652" width="20.5" style="13" customWidth="1"/>
    <col min="6653" max="6653" width="15.25" style="13" customWidth="1"/>
    <col min="6654" max="6654" width="15.625" style="13" customWidth="1"/>
    <col min="6655" max="6655" width="15.625" style="13" bestFit="1" customWidth="1"/>
    <col min="6656" max="6656" width="14.875" style="13" customWidth="1"/>
    <col min="6657" max="6657" width="15.625" style="13" bestFit="1" customWidth="1"/>
    <col min="6658" max="6658" width="15" style="13" customWidth="1"/>
    <col min="6659" max="6659" width="15.625" style="13" bestFit="1" customWidth="1"/>
    <col min="6660" max="6660" width="15.875" style="13" customWidth="1"/>
    <col min="6661" max="6661" width="16.25" style="13" customWidth="1"/>
    <col min="6662" max="6662" width="16.75" style="13" customWidth="1"/>
    <col min="6663" max="6663" width="14.875" style="13" customWidth="1"/>
    <col min="6664" max="6664" width="19.625" style="13" bestFit="1" customWidth="1"/>
    <col min="6665" max="6665" width="21.875" style="13" customWidth="1"/>
    <col min="6666" max="6902" width="11" style="13"/>
    <col min="6903" max="6903" width="51" style="13" customWidth="1"/>
    <col min="6904" max="6904" width="19" style="13" customWidth="1"/>
    <col min="6905" max="6905" width="15.375" style="13" customWidth="1"/>
    <col min="6906" max="6906" width="14.5" style="13" customWidth="1"/>
    <col min="6907" max="6907" width="19.75" style="13" customWidth="1"/>
    <col min="6908" max="6908" width="20.5" style="13" customWidth="1"/>
    <col min="6909" max="6909" width="15.25" style="13" customWidth="1"/>
    <col min="6910" max="6910" width="15.625" style="13" customWidth="1"/>
    <col min="6911" max="6911" width="15.625" style="13" bestFit="1" customWidth="1"/>
    <col min="6912" max="6912" width="14.875" style="13" customWidth="1"/>
    <col min="6913" max="6913" width="15.625" style="13" bestFit="1" customWidth="1"/>
    <col min="6914" max="6914" width="15" style="13" customWidth="1"/>
    <col min="6915" max="6915" width="15.625" style="13" bestFit="1" customWidth="1"/>
    <col min="6916" max="6916" width="15.875" style="13" customWidth="1"/>
    <col min="6917" max="6917" width="16.25" style="13" customWidth="1"/>
    <col min="6918" max="6918" width="16.75" style="13" customWidth="1"/>
    <col min="6919" max="6919" width="14.875" style="13" customWidth="1"/>
    <col min="6920" max="6920" width="19.625" style="13" bestFit="1" customWidth="1"/>
    <col min="6921" max="6921" width="21.875" style="13" customWidth="1"/>
    <col min="6922" max="7158" width="11" style="13"/>
    <col min="7159" max="7159" width="51" style="13" customWidth="1"/>
    <col min="7160" max="7160" width="19" style="13" customWidth="1"/>
    <col min="7161" max="7161" width="15.375" style="13" customWidth="1"/>
    <col min="7162" max="7162" width="14.5" style="13" customWidth="1"/>
    <col min="7163" max="7163" width="19.75" style="13" customWidth="1"/>
    <col min="7164" max="7164" width="20.5" style="13" customWidth="1"/>
    <col min="7165" max="7165" width="15.25" style="13" customWidth="1"/>
    <col min="7166" max="7166" width="15.625" style="13" customWidth="1"/>
    <col min="7167" max="7167" width="15.625" style="13" bestFit="1" customWidth="1"/>
    <col min="7168" max="7168" width="14.875" style="13" customWidth="1"/>
    <col min="7169" max="7169" width="15.625" style="13" bestFit="1" customWidth="1"/>
    <col min="7170" max="7170" width="15" style="13" customWidth="1"/>
    <col min="7171" max="7171" width="15.625" style="13" bestFit="1" customWidth="1"/>
    <col min="7172" max="7172" width="15.875" style="13" customWidth="1"/>
    <col min="7173" max="7173" width="16.25" style="13" customWidth="1"/>
    <col min="7174" max="7174" width="16.75" style="13" customWidth="1"/>
    <col min="7175" max="7175" width="14.875" style="13" customWidth="1"/>
    <col min="7176" max="7176" width="19.625" style="13" bestFit="1" customWidth="1"/>
    <col min="7177" max="7177" width="21.875" style="13" customWidth="1"/>
    <col min="7178" max="7414" width="11" style="13"/>
    <col min="7415" max="7415" width="51" style="13" customWidth="1"/>
    <col min="7416" max="7416" width="19" style="13" customWidth="1"/>
    <col min="7417" max="7417" width="15.375" style="13" customWidth="1"/>
    <col min="7418" max="7418" width="14.5" style="13" customWidth="1"/>
    <col min="7419" max="7419" width="19.75" style="13" customWidth="1"/>
    <col min="7420" max="7420" width="20.5" style="13" customWidth="1"/>
    <col min="7421" max="7421" width="15.25" style="13" customWidth="1"/>
    <col min="7422" max="7422" width="15.625" style="13" customWidth="1"/>
    <col min="7423" max="7423" width="15.625" style="13" bestFit="1" customWidth="1"/>
    <col min="7424" max="7424" width="14.875" style="13" customWidth="1"/>
    <col min="7425" max="7425" width="15.625" style="13" bestFit="1" customWidth="1"/>
    <col min="7426" max="7426" width="15" style="13" customWidth="1"/>
    <col min="7427" max="7427" width="15.625" style="13" bestFit="1" customWidth="1"/>
    <col min="7428" max="7428" width="15.875" style="13" customWidth="1"/>
    <col min="7429" max="7429" width="16.25" style="13" customWidth="1"/>
    <col min="7430" max="7430" width="16.75" style="13" customWidth="1"/>
    <col min="7431" max="7431" width="14.875" style="13" customWidth="1"/>
    <col min="7432" max="7432" width="19.625" style="13" bestFit="1" customWidth="1"/>
    <col min="7433" max="7433" width="21.875" style="13" customWidth="1"/>
    <col min="7434" max="7670" width="11" style="13"/>
    <col min="7671" max="7671" width="51" style="13" customWidth="1"/>
    <col min="7672" max="7672" width="19" style="13" customWidth="1"/>
    <col min="7673" max="7673" width="15.375" style="13" customWidth="1"/>
    <col min="7674" max="7674" width="14.5" style="13" customWidth="1"/>
    <col min="7675" max="7675" width="19.75" style="13" customWidth="1"/>
    <col min="7676" max="7676" width="20.5" style="13" customWidth="1"/>
    <col min="7677" max="7677" width="15.25" style="13" customWidth="1"/>
    <col min="7678" max="7678" width="15.625" style="13" customWidth="1"/>
    <col min="7679" max="7679" width="15.625" style="13" bestFit="1" customWidth="1"/>
    <col min="7680" max="7680" width="14.875" style="13" customWidth="1"/>
    <col min="7681" max="7681" width="15.625" style="13" bestFit="1" customWidth="1"/>
    <col min="7682" max="7682" width="15" style="13" customWidth="1"/>
    <col min="7683" max="7683" width="15.625" style="13" bestFit="1" customWidth="1"/>
    <col min="7684" max="7684" width="15.875" style="13" customWidth="1"/>
    <col min="7685" max="7685" width="16.25" style="13" customWidth="1"/>
    <col min="7686" max="7686" width="16.75" style="13" customWidth="1"/>
    <col min="7687" max="7687" width="14.875" style="13" customWidth="1"/>
    <col min="7688" max="7688" width="19.625" style="13" bestFit="1" customWidth="1"/>
    <col min="7689" max="7689" width="21.875" style="13" customWidth="1"/>
    <col min="7690" max="7926" width="11" style="13"/>
    <col min="7927" max="7927" width="51" style="13" customWidth="1"/>
    <col min="7928" max="7928" width="19" style="13" customWidth="1"/>
    <col min="7929" max="7929" width="15.375" style="13" customWidth="1"/>
    <col min="7930" max="7930" width="14.5" style="13" customWidth="1"/>
    <col min="7931" max="7931" width="19.75" style="13" customWidth="1"/>
    <col min="7932" max="7932" width="20.5" style="13" customWidth="1"/>
    <col min="7933" max="7933" width="15.25" style="13" customWidth="1"/>
    <col min="7934" max="7934" width="15.625" style="13" customWidth="1"/>
    <col min="7935" max="7935" width="15.625" style="13" bestFit="1" customWidth="1"/>
    <col min="7936" max="7936" width="14.875" style="13" customWidth="1"/>
    <col min="7937" max="7937" width="15.625" style="13" bestFit="1" customWidth="1"/>
    <col min="7938" max="7938" width="15" style="13" customWidth="1"/>
    <col min="7939" max="7939" width="15.625" style="13" bestFit="1" customWidth="1"/>
    <col min="7940" max="7940" width="15.875" style="13" customWidth="1"/>
    <col min="7941" max="7941" width="16.25" style="13" customWidth="1"/>
    <col min="7942" max="7942" width="16.75" style="13" customWidth="1"/>
    <col min="7943" max="7943" width="14.875" style="13" customWidth="1"/>
    <col min="7944" max="7944" width="19.625" style="13" bestFit="1" customWidth="1"/>
    <col min="7945" max="7945" width="21.875" style="13" customWidth="1"/>
    <col min="7946" max="8182" width="11" style="13"/>
    <col min="8183" max="8183" width="51" style="13" customWidth="1"/>
    <col min="8184" max="8184" width="19" style="13" customWidth="1"/>
    <col min="8185" max="8185" width="15.375" style="13" customWidth="1"/>
    <col min="8186" max="8186" width="14.5" style="13" customWidth="1"/>
    <col min="8187" max="8187" width="19.75" style="13" customWidth="1"/>
    <col min="8188" max="8188" width="20.5" style="13" customWidth="1"/>
    <col min="8189" max="8189" width="15.25" style="13" customWidth="1"/>
    <col min="8190" max="8190" width="15.625" style="13" customWidth="1"/>
    <col min="8191" max="8191" width="15.625" style="13" bestFit="1" customWidth="1"/>
    <col min="8192" max="8192" width="14.875" style="13" customWidth="1"/>
    <col min="8193" max="8193" width="15.625" style="13" bestFit="1" customWidth="1"/>
    <col min="8194" max="8194" width="15" style="13" customWidth="1"/>
    <col min="8195" max="8195" width="15.625" style="13" bestFit="1" customWidth="1"/>
    <col min="8196" max="8196" width="15.875" style="13" customWidth="1"/>
    <col min="8197" max="8197" width="16.25" style="13" customWidth="1"/>
    <col min="8198" max="8198" width="16.75" style="13" customWidth="1"/>
    <col min="8199" max="8199" width="14.875" style="13" customWidth="1"/>
    <col min="8200" max="8200" width="19.625" style="13" bestFit="1" customWidth="1"/>
    <col min="8201" max="8201" width="21.875" style="13" customWidth="1"/>
    <col min="8202" max="8438" width="11" style="13"/>
    <col min="8439" max="8439" width="51" style="13" customWidth="1"/>
    <col min="8440" max="8440" width="19" style="13" customWidth="1"/>
    <col min="8441" max="8441" width="15.375" style="13" customWidth="1"/>
    <col min="8442" max="8442" width="14.5" style="13" customWidth="1"/>
    <col min="8443" max="8443" width="19.75" style="13" customWidth="1"/>
    <col min="8444" max="8444" width="20.5" style="13" customWidth="1"/>
    <col min="8445" max="8445" width="15.25" style="13" customWidth="1"/>
    <col min="8446" max="8446" width="15.625" style="13" customWidth="1"/>
    <col min="8447" max="8447" width="15.625" style="13" bestFit="1" customWidth="1"/>
    <col min="8448" max="8448" width="14.875" style="13" customWidth="1"/>
    <col min="8449" max="8449" width="15.625" style="13" bestFit="1" customWidth="1"/>
    <col min="8450" max="8450" width="15" style="13" customWidth="1"/>
    <col min="8451" max="8451" width="15.625" style="13" bestFit="1" customWidth="1"/>
    <col min="8452" max="8452" width="15.875" style="13" customWidth="1"/>
    <col min="8453" max="8453" width="16.25" style="13" customWidth="1"/>
    <col min="8454" max="8454" width="16.75" style="13" customWidth="1"/>
    <col min="8455" max="8455" width="14.875" style="13" customWidth="1"/>
    <col min="8456" max="8456" width="19.625" style="13" bestFit="1" customWidth="1"/>
    <col min="8457" max="8457" width="21.875" style="13" customWidth="1"/>
    <col min="8458" max="8694" width="11" style="13"/>
    <col min="8695" max="8695" width="51" style="13" customWidth="1"/>
    <col min="8696" max="8696" width="19" style="13" customWidth="1"/>
    <col min="8697" max="8697" width="15.375" style="13" customWidth="1"/>
    <col min="8698" max="8698" width="14.5" style="13" customWidth="1"/>
    <col min="8699" max="8699" width="19.75" style="13" customWidth="1"/>
    <col min="8700" max="8700" width="20.5" style="13" customWidth="1"/>
    <col min="8701" max="8701" width="15.25" style="13" customWidth="1"/>
    <col min="8702" max="8702" width="15.625" style="13" customWidth="1"/>
    <col min="8703" max="8703" width="15.625" style="13" bestFit="1" customWidth="1"/>
    <col min="8704" max="8704" width="14.875" style="13" customWidth="1"/>
    <col min="8705" max="8705" width="15.625" style="13" bestFit="1" customWidth="1"/>
    <col min="8706" max="8706" width="15" style="13" customWidth="1"/>
    <col min="8707" max="8707" width="15.625" style="13" bestFit="1" customWidth="1"/>
    <col min="8708" max="8708" width="15.875" style="13" customWidth="1"/>
    <col min="8709" max="8709" width="16.25" style="13" customWidth="1"/>
    <col min="8710" max="8710" width="16.75" style="13" customWidth="1"/>
    <col min="8711" max="8711" width="14.875" style="13" customWidth="1"/>
    <col min="8712" max="8712" width="19.625" style="13" bestFit="1" customWidth="1"/>
    <col min="8713" max="8713" width="21.875" style="13" customWidth="1"/>
    <col min="8714" max="8950" width="11" style="13"/>
    <col min="8951" max="8951" width="51" style="13" customWidth="1"/>
    <col min="8952" max="8952" width="19" style="13" customWidth="1"/>
    <col min="8953" max="8953" width="15.375" style="13" customWidth="1"/>
    <col min="8954" max="8954" width="14.5" style="13" customWidth="1"/>
    <col min="8955" max="8955" width="19.75" style="13" customWidth="1"/>
    <col min="8956" max="8956" width="20.5" style="13" customWidth="1"/>
    <col min="8957" max="8957" width="15.25" style="13" customWidth="1"/>
    <col min="8958" max="8958" width="15.625" style="13" customWidth="1"/>
    <col min="8959" max="8959" width="15.625" style="13" bestFit="1" customWidth="1"/>
    <col min="8960" max="8960" width="14.875" style="13" customWidth="1"/>
    <col min="8961" max="8961" width="15.625" style="13" bestFit="1" customWidth="1"/>
    <col min="8962" max="8962" width="15" style="13" customWidth="1"/>
    <col min="8963" max="8963" width="15.625" style="13" bestFit="1" customWidth="1"/>
    <col min="8964" max="8964" width="15.875" style="13" customWidth="1"/>
    <col min="8965" max="8965" width="16.25" style="13" customWidth="1"/>
    <col min="8966" max="8966" width="16.75" style="13" customWidth="1"/>
    <col min="8967" max="8967" width="14.875" style="13" customWidth="1"/>
    <col min="8968" max="8968" width="19.625" style="13" bestFit="1" customWidth="1"/>
    <col min="8969" max="8969" width="21.875" style="13" customWidth="1"/>
    <col min="8970" max="9206" width="11" style="13"/>
    <col min="9207" max="9207" width="51" style="13" customWidth="1"/>
    <col min="9208" max="9208" width="19" style="13" customWidth="1"/>
    <col min="9209" max="9209" width="15.375" style="13" customWidth="1"/>
    <col min="9210" max="9210" width="14.5" style="13" customWidth="1"/>
    <col min="9211" max="9211" width="19.75" style="13" customWidth="1"/>
    <col min="9212" max="9212" width="20.5" style="13" customWidth="1"/>
    <col min="9213" max="9213" width="15.25" style="13" customWidth="1"/>
    <col min="9214" max="9214" width="15.625" style="13" customWidth="1"/>
    <col min="9215" max="9215" width="15.625" style="13" bestFit="1" customWidth="1"/>
    <col min="9216" max="9216" width="14.875" style="13" customWidth="1"/>
    <col min="9217" max="9217" width="15.625" style="13" bestFit="1" customWidth="1"/>
    <col min="9218" max="9218" width="15" style="13" customWidth="1"/>
    <col min="9219" max="9219" width="15.625" style="13" bestFit="1" customWidth="1"/>
    <col min="9220" max="9220" width="15.875" style="13" customWidth="1"/>
    <col min="9221" max="9221" width="16.25" style="13" customWidth="1"/>
    <col min="9222" max="9222" width="16.75" style="13" customWidth="1"/>
    <col min="9223" max="9223" width="14.875" style="13" customWidth="1"/>
    <col min="9224" max="9224" width="19.625" style="13" bestFit="1" customWidth="1"/>
    <col min="9225" max="9225" width="21.875" style="13" customWidth="1"/>
    <col min="9226" max="9462" width="11" style="13"/>
    <col min="9463" max="9463" width="51" style="13" customWidth="1"/>
    <col min="9464" max="9464" width="19" style="13" customWidth="1"/>
    <col min="9465" max="9465" width="15.375" style="13" customWidth="1"/>
    <col min="9466" max="9466" width="14.5" style="13" customWidth="1"/>
    <col min="9467" max="9467" width="19.75" style="13" customWidth="1"/>
    <col min="9468" max="9468" width="20.5" style="13" customWidth="1"/>
    <col min="9469" max="9469" width="15.25" style="13" customWidth="1"/>
    <col min="9470" max="9470" width="15.625" style="13" customWidth="1"/>
    <col min="9471" max="9471" width="15.625" style="13" bestFit="1" customWidth="1"/>
    <col min="9472" max="9472" width="14.875" style="13" customWidth="1"/>
    <col min="9473" max="9473" width="15.625" style="13" bestFit="1" customWidth="1"/>
    <col min="9474" max="9474" width="15" style="13" customWidth="1"/>
    <col min="9475" max="9475" width="15.625" style="13" bestFit="1" customWidth="1"/>
    <col min="9476" max="9476" width="15.875" style="13" customWidth="1"/>
    <col min="9477" max="9477" width="16.25" style="13" customWidth="1"/>
    <col min="9478" max="9478" width="16.75" style="13" customWidth="1"/>
    <col min="9479" max="9479" width="14.875" style="13" customWidth="1"/>
    <col min="9480" max="9480" width="19.625" style="13" bestFit="1" customWidth="1"/>
    <col min="9481" max="9481" width="21.875" style="13" customWidth="1"/>
    <col min="9482" max="9718" width="11" style="13"/>
    <col min="9719" max="9719" width="51" style="13" customWidth="1"/>
    <col min="9720" max="9720" width="19" style="13" customWidth="1"/>
    <col min="9721" max="9721" width="15.375" style="13" customWidth="1"/>
    <col min="9722" max="9722" width="14.5" style="13" customWidth="1"/>
    <col min="9723" max="9723" width="19.75" style="13" customWidth="1"/>
    <col min="9724" max="9724" width="20.5" style="13" customWidth="1"/>
    <col min="9725" max="9725" width="15.25" style="13" customWidth="1"/>
    <col min="9726" max="9726" width="15.625" style="13" customWidth="1"/>
    <col min="9727" max="9727" width="15.625" style="13" bestFit="1" customWidth="1"/>
    <col min="9728" max="9728" width="14.875" style="13" customWidth="1"/>
    <col min="9729" max="9729" width="15.625" style="13" bestFit="1" customWidth="1"/>
    <col min="9730" max="9730" width="15" style="13" customWidth="1"/>
    <col min="9731" max="9731" width="15.625" style="13" bestFit="1" customWidth="1"/>
    <col min="9732" max="9732" width="15.875" style="13" customWidth="1"/>
    <col min="9733" max="9733" width="16.25" style="13" customWidth="1"/>
    <col min="9734" max="9734" width="16.75" style="13" customWidth="1"/>
    <col min="9735" max="9735" width="14.875" style="13" customWidth="1"/>
    <col min="9736" max="9736" width="19.625" style="13" bestFit="1" customWidth="1"/>
    <col min="9737" max="9737" width="21.875" style="13" customWidth="1"/>
    <col min="9738" max="9974" width="11" style="13"/>
    <col min="9975" max="9975" width="51" style="13" customWidth="1"/>
    <col min="9976" max="9976" width="19" style="13" customWidth="1"/>
    <col min="9977" max="9977" width="15.375" style="13" customWidth="1"/>
    <col min="9978" max="9978" width="14.5" style="13" customWidth="1"/>
    <col min="9979" max="9979" width="19.75" style="13" customWidth="1"/>
    <col min="9980" max="9980" width="20.5" style="13" customWidth="1"/>
    <col min="9981" max="9981" width="15.25" style="13" customWidth="1"/>
    <col min="9982" max="9982" width="15.625" style="13" customWidth="1"/>
    <col min="9983" max="9983" width="15.625" style="13" bestFit="1" customWidth="1"/>
    <col min="9984" max="9984" width="14.875" style="13" customWidth="1"/>
    <col min="9985" max="9985" width="15.625" style="13" bestFit="1" customWidth="1"/>
    <col min="9986" max="9986" width="15" style="13" customWidth="1"/>
    <col min="9987" max="9987" width="15.625" style="13" bestFit="1" customWidth="1"/>
    <col min="9988" max="9988" width="15.875" style="13" customWidth="1"/>
    <col min="9989" max="9989" width="16.25" style="13" customWidth="1"/>
    <col min="9990" max="9990" width="16.75" style="13" customWidth="1"/>
    <col min="9991" max="9991" width="14.875" style="13" customWidth="1"/>
    <col min="9992" max="9992" width="19.625" style="13" bestFit="1" customWidth="1"/>
    <col min="9993" max="9993" width="21.875" style="13" customWidth="1"/>
    <col min="9994" max="10230" width="11" style="13"/>
    <col min="10231" max="10231" width="51" style="13" customWidth="1"/>
    <col min="10232" max="10232" width="19" style="13" customWidth="1"/>
    <col min="10233" max="10233" width="15.375" style="13" customWidth="1"/>
    <col min="10234" max="10234" width="14.5" style="13" customWidth="1"/>
    <col min="10235" max="10235" width="19.75" style="13" customWidth="1"/>
    <col min="10236" max="10236" width="20.5" style="13" customWidth="1"/>
    <col min="10237" max="10237" width="15.25" style="13" customWidth="1"/>
    <col min="10238" max="10238" width="15.625" style="13" customWidth="1"/>
    <col min="10239" max="10239" width="15.625" style="13" bestFit="1" customWidth="1"/>
    <col min="10240" max="10240" width="14.875" style="13" customWidth="1"/>
    <col min="10241" max="10241" width="15.625" style="13" bestFit="1" customWidth="1"/>
    <col min="10242" max="10242" width="15" style="13" customWidth="1"/>
    <col min="10243" max="10243" width="15.625" style="13" bestFit="1" customWidth="1"/>
    <col min="10244" max="10244" width="15.875" style="13" customWidth="1"/>
    <col min="10245" max="10245" width="16.25" style="13" customWidth="1"/>
    <col min="10246" max="10246" width="16.75" style="13" customWidth="1"/>
    <col min="10247" max="10247" width="14.875" style="13" customWidth="1"/>
    <col min="10248" max="10248" width="19.625" style="13" bestFit="1" customWidth="1"/>
    <col min="10249" max="10249" width="21.875" style="13" customWidth="1"/>
    <col min="10250" max="10486" width="11" style="13"/>
    <col min="10487" max="10487" width="51" style="13" customWidth="1"/>
    <col min="10488" max="10488" width="19" style="13" customWidth="1"/>
    <col min="10489" max="10489" width="15.375" style="13" customWidth="1"/>
    <col min="10490" max="10490" width="14.5" style="13" customWidth="1"/>
    <col min="10491" max="10491" width="19.75" style="13" customWidth="1"/>
    <col min="10492" max="10492" width="20.5" style="13" customWidth="1"/>
    <col min="10493" max="10493" width="15.25" style="13" customWidth="1"/>
    <col min="10494" max="10494" width="15.625" style="13" customWidth="1"/>
    <col min="10495" max="10495" width="15.625" style="13" bestFit="1" customWidth="1"/>
    <col min="10496" max="10496" width="14.875" style="13" customWidth="1"/>
    <col min="10497" max="10497" width="15.625" style="13" bestFit="1" customWidth="1"/>
    <col min="10498" max="10498" width="15" style="13" customWidth="1"/>
    <col min="10499" max="10499" width="15.625" style="13" bestFit="1" customWidth="1"/>
    <col min="10500" max="10500" width="15.875" style="13" customWidth="1"/>
    <col min="10501" max="10501" width="16.25" style="13" customWidth="1"/>
    <col min="10502" max="10502" width="16.75" style="13" customWidth="1"/>
    <col min="10503" max="10503" width="14.875" style="13" customWidth="1"/>
    <col min="10504" max="10504" width="19.625" style="13" bestFit="1" customWidth="1"/>
    <col min="10505" max="10505" width="21.875" style="13" customWidth="1"/>
    <col min="10506" max="10742" width="11" style="13"/>
    <col min="10743" max="10743" width="51" style="13" customWidth="1"/>
    <col min="10744" max="10744" width="19" style="13" customWidth="1"/>
    <col min="10745" max="10745" width="15.375" style="13" customWidth="1"/>
    <col min="10746" max="10746" width="14.5" style="13" customWidth="1"/>
    <col min="10747" max="10747" width="19.75" style="13" customWidth="1"/>
    <col min="10748" max="10748" width="20.5" style="13" customWidth="1"/>
    <col min="10749" max="10749" width="15.25" style="13" customWidth="1"/>
    <col min="10750" max="10750" width="15.625" style="13" customWidth="1"/>
    <col min="10751" max="10751" width="15.625" style="13" bestFit="1" customWidth="1"/>
    <col min="10752" max="10752" width="14.875" style="13" customWidth="1"/>
    <col min="10753" max="10753" width="15.625" style="13" bestFit="1" customWidth="1"/>
    <col min="10754" max="10754" width="15" style="13" customWidth="1"/>
    <col min="10755" max="10755" width="15.625" style="13" bestFit="1" customWidth="1"/>
    <col min="10756" max="10756" width="15.875" style="13" customWidth="1"/>
    <col min="10757" max="10757" width="16.25" style="13" customWidth="1"/>
    <col min="10758" max="10758" width="16.75" style="13" customWidth="1"/>
    <col min="10759" max="10759" width="14.875" style="13" customWidth="1"/>
    <col min="10760" max="10760" width="19.625" style="13" bestFit="1" customWidth="1"/>
    <col min="10761" max="10761" width="21.875" style="13" customWidth="1"/>
    <col min="10762" max="10998" width="11" style="13"/>
    <col min="10999" max="10999" width="51" style="13" customWidth="1"/>
    <col min="11000" max="11000" width="19" style="13" customWidth="1"/>
    <col min="11001" max="11001" width="15.375" style="13" customWidth="1"/>
    <col min="11002" max="11002" width="14.5" style="13" customWidth="1"/>
    <col min="11003" max="11003" width="19.75" style="13" customWidth="1"/>
    <col min="11004" max="11004" width="20.5" style="13" customWidth="1"/>
    <col min="11005" max="11005" width="15.25" style="13" customWidth="1"/>
    <col min="11006" max="11006" width="15.625" style="13" customWidth="1"/>
    <col min="11007" max="11007" width="15.625" style="13" bestFit="1" customWidth="1"/>
    <col min="11008" max="11008" width="14.875" style="13" customWidth="1"/>
    <col min="11009" max="11009" width="15.625" style="13" bestFit="1" customWidth="1"/>
    <col min="11010" max="11010" width="15" style="13" customWidth="1"/>
    <col min="11011" max="11011" width="15.625" style="13" bestFit="1" customWidth="1"/>
    <col min="11012" max="11012" width="15.875" style="13" customWidth="1"/>
    <col min="11013" max="11013" width="16.25" style="13" customWidth="1"/>
    <col min="11014" max="11014" width="16.75" style="13" customWidth="1"/>
    <col min="11015" max="11015" width="14.875" style="13" customWidth="1"/>
    <col min="11016" max="11016" width="19.625" style="13" bestFit="1" customWidth="1"/>
    <col min="11017" max="11017" width="21.875" style="13" customWidth="1"/>
    <col min="11018" max="11254" width="11" style="13"/>
    <col min="11255" max="11255" width="51" style="13" customWidth="1"/>
    <col min="11256" max="11256" width="19" style="13" customWidth="1"/>
    <col min="11257" max="11257" width="15.375" style="13" customWidth="1"/>
    <col min="11258" max="11258" width="14.5" style="13" customWidth="1"/>
    <col min="11259" max="11259" width="19.75" style="13" customWidth="1"/>
    <col min="11260" max="11260" width="20.5" style="13" customWidth="1"/>
    <col min="11261" max="11261" width="15.25" style="13" customWidth="1"/>
    <col min="11262" max="11262" width="15.625" style="13" customWidth="1"/>
    <col min="11263" max="11263" width="15.625" style="13" bestFit="1" customWidth="1"/>
    <col min="11264" max="11264" width="14.875" style="13" customWidth="1"/>
    <col min="11265" max="11265" width="15.625" style="13" bestFit="1" customWidth="1"/>
    <col min="11266" max="11266" width="15" style="13" customWidth="1"/>
    <col min="11267" max="11267" width="15.625" style="13" bestFit="1" customWidth="1"/>
    <col min="11268" max="11268" width="15.875" style="13" customWidth="1"/>
    <col min="11269" max="11269" width="16.25" style="13" customWidth="1"/>
    <col min="11270" max="11270" width="16.75" style="13" customWidth="1"/>
    <col min="11271" max="11271" width="14.875" style="13" customWidth="1"/>
    <col min="11272" max="11272" width="19.625" style="13" bestFit="1" customWidth="1"/>
    <col min="11273" max="11273" width="21.875" style="13" customWidth="1"/>
    <col min="11274" max="11510" width="11" style="13"/>
    <col min="11511" max="11511" width="51" style="13" customWidth="1"/>
    <col min="11512" max="11512" width="19" style="13" customWidth="1"/>
    <col min="11513" max="11513" width="15.375" style="13" customWidth="1"/>
    <col min="11514" max="11514" width="14.5" style="13" customWidth="1"/>
    <col min="11515" max="11515" width="19.75" style="13" customWidth="1"/>
    <col min="11516" max="11516" width="20.5" style="13" customWidth="1"/>
    <col min="11517" max="11517" width="15.25" style="13" customWidth="1"/>
    <col min="11518" max="11518" width="15.625" style="13" customWidth="1"/>
    <col min="11519" max="11519" width="15.625" style="13" bestFit="1" customWidth="1"/>
    <col min="11520" max="11520" width="14.875" style="13" customWidth="1"/>
    <col min="11521" max="11521" width="15.625" style="13" bestFit="1" customWidth="1"/>
    <col min="11522" max="11522" width="15" style="13" customWidth="1"/>
    <col min="11523" max="11523" width="15.625" style="13" bestFit="1" customWidth="1"/>
    <col min="11524" max="11524" width="15.875" style="13" customWidth="1"/>
    <col min="11525" max="11525" width="16.25" style="13" customWidth="1"/>
    <col min="11526" max="11526" width="16.75" style="13" customWidth="1"/>
    <col min="11527" max="11527" width="14.875" style="13" customWidth="1"/>
    <col min="11528" max="11528" width="19.625" style="13" bestFit="1" customWidth="1"/>
    <col min="11529" max="11529" width="21.875" style="13" customWidth="1"/>
    <col min="11530" max="11766" width="11" style="13"/>
    <col min="11767" max="11767" width="51" style="13" customWidth="1"/>
    <col min="11768" max="11768" width="19" style="13" customWidth="1"/>
    <col min="11769" max="11769" width="15.375" style="13" customWidth="1"/>
    <col min="11770" max="11770" width="14.5" style="13" customWidth="1"/>
    <col min="11771" max="11771" width="19.75" style="13" customWidth="1"/>
    <col min="11772" max="11772" width="20.5" style="13" customWidth="1"/>
    <col min="11773" max="11773" width="15.25" style="13" customWidth="1"/>
    <col min="11774" max="11774" width="15.625" style="13" customWidth="1"/>
    <col min="11775" max="11775" width="15.625" style="13" bestFit="1" customWidth="1"/>
    <col min="11776" max="11776" width="14.875" style="13" customWidth="1"/>
    <col min="11777" max="11777" width="15.625" style="13" bestFit="1" customWidth="1"/>
    <col min="11778" max="11778" width="15" style="13" customWidth="1"/>
    <col min="11779" max="11779" width="15.625" style="13" bestFit="1" customWidth="1"/>
    <col min="11780" max="11780" width="15.875" style="13" customWidth="1"/>
    <col min="11781" max="11781" width="16.25" style="13" customWidth="1"/>
    <col min="11782" max="11782" width="16.75" style="13" customWidth="1"/>
    <col min="11783" max="11783" width="14.875" style="13" customWidth="1"/>
    <col min="11784" max="11784" width="19.625" style="13" bestFit="1" customWidth="1"/>
    <col min="11785" max="11785" width="21.875" style="13" customWidth="1"/>
    <col min="11786" max="12022" width="11" style="13"/>
    <col min="12023" max="12023" width="51" style="13" customWidth="1"/>
    <col min="12024" max="12024" width="19" style="13" customWidth="1"/>
    <col min="12025" max="12025" width="15.375" style="13" customWidth="1"/>
    <col min="12026" max="12026" width="14.5" style="13" customWidth="1"/>
    <col min="12027" max="12027" width="19.75" style="13" customWidth="1"/>
    <col min="12028" max="12028" width="20.5" style="13" customWidth="1"/>
    <col min="12029" max="12029" width="15.25" style="13" customWidth="1"/>
    <col min="12030" max="12030" width="15.625" style="13" customWidth="1"/>
    <col min="12031" max="12031" width="15.625" style="13" bestFit="1" customWidth="1"/>
    <col min="12032" max="12032" width="14.875" style="13" customWidth="1"/>
    <col min="12033" max="12033" width="15.625" style="13" bestFit="1" customWidth="1"/>
    <col min="12034" max="12034" width="15" style="13" customWidth="1"/>
    <col min="12035" max="12035" width="15.625" style="13" bestFit="1" customWidth="1"/>
    <col min="12036" max="12036" width="15.875" style="13" customWidth="1"/>
    <col min="12037" max="12037" width="16.25" style="13" customWidth="1"/>
    <col min="12038" max="12038" width="16.75" style="13" customWidth="1"/>
    <col min="12039" max="12039" width="14.875" style="13" customWidth="1"/>
    <col min="12040" max="12040" width="19.625" style="13" bestFit="1" customWidth="1"/>
    <col min="12041" max="12041" width="21.875" style="13" customWidth="1"/>
    <col min="12042" max="12278" width="11" style="13"/>
    <col min="12279" max="12279" width="51" style="13" customWidth="1"/>
    <col min="12280" max="12280" width="19" style="13" customWidth="1"/>
    <col min="12281" max="12281" width="15.375" style="13" customWidth="1"/>
    <col min="12282" max="12282" width="14.5" style="13" customWidth="1"/>
    <col min="12283" max="12283" width="19.75" style="13" customWidth="1"/>
    <col min="12284" max="12284" width="20.5" style="13" customWidth="1"/>
    <col min="12285" max="12285" width="15.25" style="13" customWidth="1"/>
    <col min="12286" max="12286" width="15.625" style="13" customWidth="1"/>
    <col min="12287" max="12287" width="15.625" style="13" bestFit="1" customWidth="1"/>
    <col min="12288" max="12288" width="14.875" style="13" customWidth="1"/>
    <col min="12289" max="12289" width="15.625" style="13" bestFit="1" customWidth="1"/>
    <col min="12290" max="12290" width="15" style="13" customWidth="1"/>
    <col min="12291" max="12291" width="15.625" style="13" bestFit="1" customWidth="1"/>
    <col min="12292" max="12292" width="15.875" style="13" customWidth="1"/>
    <col min="12293" max="12293" width="16.25" style="13" customWidth="1"/>
    <col min="12294" max="12294" width="16.75" style="13" customWidth="1"/>
    <col min="12295" max="12295" width="14.875" style="13" customWidth="1"/>
    <col min="12296" max="12296" width="19.625" style="13" bestFit="1" customWidth="1"/>
    <col min="12297" max="12297" width="21.875" style="13" customWidth="1"/>
    <col min="12298" max="12534" width="11" style="13"/>
    <col min="12535" max="12535" width="51" style="13" customWidth="1"/>
    <col min="12536" max="12536" width="19" style="13" customWidth="1"/>
    <col min="12537" max="12537" width="15.375" style="13" customWidth="1"/>
    <col min="12538" max="12538" width="14.5" style="13" customWidth="1"/>
    <col min="12539" max="12539" width="19.75" style="13" customWidth="1"/>
    <col min="12540" max="12540" width="20.5" style="13" customWidth="1"/>
    <col min="12541" max="12541" width="15.25" style="13" customWidth="1"/>
    <col min="12542" max="12542" width="15.625" style="13" customWidth="1"/>
    <col min="12543" max="12543" width="15.625" style="13" bestFit="1" customWidth="1"/>
    <col min="12544" max="12544" width="14.875" style="13" customWidth="1"/>
    <col min="12545" max="12545" width="15.625" style="13" bestFit="1" customWidth="1"/>
    <col min="12546" max="12546" width="15" style="13" customWidth="1"/>
    <col min="12547" max="12547" width="15.625" style="13" bestFit="1" customWidth="1"/>
    <col min="12548" max="12548" width="15.875" style="13" customWidth="1"/>
    <col min="12549" max="12549" width="16.25" style="13" customWidth="1"/>
    <col min="12550" max="12550" width="16.75" style="13" customWidth="1"/>
    <col min="12551" max="12551" width="14.875" style="13" customWidth="1"/>
    <col min="12552" max="12552" width="19.625" style="13" bestFit="1" customWidth="1"/>
    <col min="12553" max="12553" width="21.875" style="13" customWidth="1"/>
    <col min="12554" max="12790" width="11" style="13"/>
    <col min="12791" max="12791" width="51" style="13" customWidth="1"/>
    <col min="12792" max="12792" width="19" style="13" customWidth="1"/>
    <col min="12793" max="12793" width="15.375" style="13" customWidth="1"/>
    <col min="12794" max="12794" width="14.5" style="13" customWidth="1"/>
    <col min="12795" max="12795" width="19.75" style="13" customWidth="1"/>
    <col min="12796" max="12796" width="20.5" style="13" customWidth="1"/>
    <col min="12797" max="12797" width="15.25" style="13" customWidth="1"/>
    <col min="12798" max="12798" width="15.625" style="13" customWidth="1"/>
    <col min="12799" max="12799" width="15.625" style="13" bestFit="1" customWidth="1"/>
    <col min="12800" max="12800" width="14.875" style="13" customWidth="1"/>
    <col min="12801" max="12801" width="15.625" style="13" bestFit="1" customWidth="1"/>
    <col min="12802" max="12802" width="15" style="13" customWidth="1"/>
    <col min="12803" max="12803" width="15.625" style="13" bestFit="1" customWidth="1"/>
    <col min="12804" max="12804" width="15.875" style="13" customWidth="1"/>
    <col min="12805" max="12805" width="16.25" style="13" customWidth="1"/>
    <col min="12806" max="12806" width="16.75" style="13" customWidth="1"/>
    <col min="12807" max="12807" width="14.875" style="13" customWidth="1"/>
    <col min="12808" max="12808" width="19.625" style="13" bestFit="1" customWidth="1"/>
    <col min="12809" max="12809" width="21.875" style="13" customWidth="1"/>
    <col min="12810" max="13046" width="11" style="13"/>
    <col min="13047" max="13047" width="51" style="13" customWidth="1"/>
    <col min="13048" max="13048" width="19" style="13" customWidth="1"/>
    <col min="13049" max="13049" width="15.375" style="13" customWidth="1"/>
    <col min="13050" max="13050" width="14.5" style="13" customWidth="1"/>
    <col min="13051" max="13051" width="19.75" style="13" customWidth="1"/>
    <col min="13052" max="13052" width="20.5" style="13" customWidth="1"/>
    <col min="13053" max="13053" width="15.25" style="13" customWidth="1"/>
    <col min="13054" max="13054" width="15.625" style="13" customWidth="1"/>
    <col min="13055" max="13055" width="15.625" style="13" bestFit="1" customWidth="1"/>
    <col min="13056" max="13056" width="14.875" style="13" customWidth="1"/>
    <col min="13057" max="13057" width="15.625" style="13" bestFit="1" customWidth="1"/>
    <col min="13058" max="13058" width="15" style="13" customWidth="1"/>
    <col min="13059" max="13059" width="15.625" style="13" bestFit="1" customWidth="1"/>
    <col min="13060" max="13060" width="15.875" style="13" customWidth="1"/>
    <col min="13061" max="13061" width="16.25" style="13" customWidth="1"/>
    <col min="13062" max="13062" width="16.75" style="13" customWidth="1"/>
    <col min="13063" max="13063" width="14.875" style="13" customWidth="1"/>
    <col min="13064" max="13064" width="19.625" style="13" bestFit="1" customWidth="1"/>
    <col min="13065" max="13065" width="21.875" style="13" customWidth="1"/>
    <col min="13066" max="13302" width="11" style="13"/>
    <col min="13303" max="13303" width="51" style="13" customWidth="1"/>
    <col min="13304" max="13304" width="19" style="13" customWidth="1"/>
    <col min="13305" max="13305" width="15.375" style="13" customWidth="1"/>
    <col min="13306" max="13306" width="14.5" style="13" customWidth="1"/>
    <col min="13307" max="13307" width="19.75" style="13" customWidth="1"/>
    <col min="13308" max="13308" width="20.5" style="13" customWidth="1"/>
    <col min="13309" max="13309" width="15.25" style="13" customWidth="1"/>
    <col min="13310" max="13310" width="15.625" style="13" customWidth="1"/>
    <col min="13311" max="13311" width="15.625" style="13" bestFit="1" customWidth="1"/>
    <col min="13312" max="13312" width="14.875" style="13" customWidth="1"/>
    <col min="13313" max="13313" width="15.625" style="13" bestFit="1" customWidth="1"/>
    <col min="13314" max="13314" width="15" style="13" customWidth="1"/>
    <col min="13315" max="13315" width="15.625" style="13" bestFit="1" customWidth="1"/>
    <col min="13316" max="13316" width="15.875" style="13" customWidth="1"/>
    <col min="13317" max="13317" width="16.25" style="13" customWidth="1"/>
    <col min="13318" max="13318" width="16.75" style="13" customWidth="1"/>
    <col min="13319" max="13319" width="14.875" style="13" customWidth="1"/>
    <col min="13320" max="13320" width="19.625" style="13" bestFit="1" customWidth="1"/>
    <col min="13321" max="13321" width="21.875" style="13" customWidth="1"/>
    <col min="13322" max="13558" width="11" style="13"/>
    <col min="13559" max="13559" width="51" style="13" customWidth="1"/>
    <col min="13560" max="13560" width="19" style="13" customWidth="1"/>
    <col min="13561" max="13561" width="15.375" style="13" customWidth="1"/>
    <col min="13562" max="13562" width="14.5" style="13" customWidth="1"/>
    <col min="13563" max="13563" width="19.75" style="13" customWidth="1"/>
    <col min="13564" max="13564" width="20.5" style="13" customWidth="1"/>
    <col min="13565" max="13565" width="15.25" style="13" customWidth="1"/>
    <col min="13566" max="13566" width="15.625" style="13" customWidth="1"/>
    <col min="13567" max="13567" width="15.625" style="13" bestFit="1" customWidth="1"/>
    <col min="13568" max="13568" width="14.875" style="13" customWidth="1"/>
    <col min="13569" max="13569" width="15.625" style="13" bestFit="1" customWidth="1"/>
    <col min="13570" max="13570" width="15" style="13" customWidth="1"/>
    <col min="13571" max="13571" width="15.625" style="13" bestFit="1" customWidth="1"/>
    <col min="13572" max="13572" width="15.875" style="13" customWidth="1"/>
    <col min="13573" max="13573" width="16.25" style="13" customWidth="1"/>
    <col min="13574" max="13574" width="16.75" style="13" customWidth="1"/>
    <col min="13575" max="13575" width="14.875" style="13" customWidth="1"/>
    <col min="13576" max="13576" width="19.625" style="13" bestFit="1" customWidth="1"/>
    <col min="13577" max="13577" width="21.875" style="13" customWidth="1"/>
    <col min="13578" max="13814" width="11" style="13"/>
    <col min="13815" max="13815" width="51" style="13" customWidth="1"/>
    <col min="13816" max="13816" width="19" style="13" customWidth="1"/>
    <col min="13817" max="13817" width="15.375" style="13" customWidth="1"/>
    <col min="13818" max="13818" width="14.5" style="13" customWidth="1"/>
    <col min="13819" max="13819" width="19.75" style="13" customWidth="1"/>
    <col min="13820" max="13820" width="20.5" style="13" customWidth="1"/>
    <col min="13821" max="13821" width="15.25" style="13" customWidth="1"/>
    <col min="13822" max="13822" width="15.625" style="13" customWidth="1"/>
    <col min="13823" max="13823" width="15.625" style="13" bestFit="1" customWidth="1"/>
    <col min="13824" max="13824" width="14.875" style="13" customWidth="1"/>
    <col min="13825" max="13825" width="15.625" style="13" bestFit="1" customWidth="1"/>
    <col min="13826" max="13826" width="15" style="13" customWidth="1"/>
    <col min="13827" max="13827" width="15.625" style="13" bestFit="1" customWidth="1"/>
    <col min="13828" max="13828" width="15.875" style="13" customWidth="1"/>
    <col min="13829" max="13829" width="16.25" style="13" customWidth="1"/>
    <col min="13830" max="13830" width="16.75" style="13" customWidth="1"/>
    <col min="13831" max="13831" width="14.875" style="13" customWidth="1"/>
    <col min="13832" max="13832" width="19.625" style="13" bestFit="1" customWidth="1"/>
    <col min="13833" max="13833" width="21.875" style="13" customWidth="1"/>
    <col min="13834" max="14070" width="11" style="13"/>
    <col min="14071" max="14071" width="51" style="13" customWidth="1"/>
    <col min="14072" max="14072" width="19" style="13" customWidth="1"/>
    <col min="14073" max="14073" width="15.375" style="13" customWidth="1"/>
    <col min="14074" max="14074" width="14.5" style="13" customWidth="1"/>
    <col min="14075" max="14075" width="19.75" style="13" customWidth="1"/>
    <col min="14076" max="14076" width="20.5" style="13" customWidth="1"/>
    <col min="14077" max="14077" width="15.25" style="13" customWidth="1"/>
    <col min="14078" max="14078" width="15.625" style="13" customWidth="1"/>
    <col min="14079" max="14079" width="15.625" style="13" bestFit="1" customWidth="1"/>
    <col min="14080" max="14080" width="14.875" style="13" customWidth="1"/>
    <col min="14081" max="14081" width="15.625" style="13" bestFit="1" customWidth="1"/>
    <col min="14082" max="14082" width="15" style="13" customWidth="1"/>
    <col min="14083" max="14083" width="15.625" style="13" bestFit="1" customWidth="1"/>
    <col min="14084" max="14084" width="15.875" style="13" customWidth="1"/>
    <col min="14085" max="14085" width="16.25" style="13" customWidth="1"/>
    <col min="14086" max="14086" width="16.75" style="13" customWidth="1"/>
    <col min="14087" max="14087" width="14.875" style="13" customWidth="1"/>
    <col min="14088" max="14088" width="19.625" style="13" bestFit="1" customWidth="1"/>
    <col min="14089" max="14089" width="21.875" style="13" customWidth="1"/>
    <col min="14090" max="14326" width="11" style="13"/>
    <col min="14327" max="14327" width="51" style="13" customWidth="1"/>
    <col min="14328" max="14328" width="19" style="13" customWidth="1"/>
    <col min="14329" max="14329" width="15.375" style="13" customWidth="1"/>
    <col min="14330" max="14330" width="14.5" style="13" customWidth="1"/>
    <col min="14331" max="14331" width="19.75" style="13" customWidth="1"/>
    <col min="14332" max="14332" width="20.5" style="13" customWidth="1"/>
    <col min="14333" max="14333" width="15.25" style="13" customWidth="1"/>
    <col min="14334" max="14334" width="15.625" style="13" customWidth="1"/>
    <col min="14335" max="14335" width="15.625" style="13" bestFit="1" customWidth="1"/>
    <col min="14336" max="14336" width="14.875" style="13" customWidth="1"/>
    <col min="14337" max="14337" width="15.625" style="13" bestFit="1" customWidth="1"/>
    <col min="14338" max="14338" width="15" style="13" customWidth="1"/>
    <col min="14339" max="14339" width="15.625" style="13" bestFit="1" customWidth="1"/>
    <col min="14340" max="14340" width="15.875" style="13" customWidth="1"/>
    <col min="14341" max="14341" width="16.25" style="13" customWidth="1"/>
    <col min="14342" max="14342" width="16.75" style="13" customWidth="1"/>
    <col min="14343" max="14343" width="14.875" style="13" customWidth="1"/>
    <col min="14344" max="14344" width="19.625" style="13" bestFit="1" customWidth="1"/>
    <col min="14345" max="14345" width="21.875" style="13" customWidth="1"/>
    <col min="14346" max="14582" width="11" style="13"/>
    <col min="14583" max="14583" width="51" style="13" customWidth="1"/>
    <col min="14584" max="14584" width="19" style="13" customWidth="1"/>
    <col min="14585" max="14585" width="15.375" style="13" customWidth="1"/>
    <col min="14586" max="14586" width="14.5" style="13" customWidth="1"/>
    <col min="14587" max="14587" width="19.75" style="13" customWidth="1"/>
    <col min="14588" max="14588" width="20.5" style="13" customWidth="1"/>
    <col min="14589" max="14589" width="15.25" style="13" customWidth="1"/>
    <col min="14590" max="14590" width="15.625" style="13" customWidth="1"/>
    <col min="14591" max="14591" width="15.625" style="13" bestFit="1" customWidth="1"/>
    <col min="14592" max="14592" width="14.875" style="13" customWidth="1"/>
    <col min="14593" max="14593" width="15.625" style="13" bestFit="1" customWidth="1"/>
    <col min="14594" max="14594" width="15" style="13" customWidth="1"/>
    <col min="14595" max="14595" width="15.625" style="13" bestFit="1" customWidth="1"/>
    <col min="14596" max="14596" width="15.875" style="13" customWidth="1"/>
    <col min="14597" max="14597" width="16.25" style="13" customWidth="1"/>
    <col min="14598" max="14598" width="16.75" style="13" customWidth="1"/>
    <col min="14599" max="14599" width="14.875" style="13" customWidth="1"/>
    <col min="14600" max="14600" width="19.625" style="13" bestFit="1" customWidth="1"/>
    <col min="14601" max="14601" width="21.875" style="13" customWidth="1"/>
    <col min="14602" max="14838" width="11" style="13"/>
    <col min="14839" max="14839" width="51" style="13" customWidth="1"/>
    <col min="14840" max="14840" width="19" style="13" customWidth="1"/>
    <col min="14841" max="14841" width="15.375" style="13" customWidth="1"/>
    <col min="14842" max="14842" width="14.5" style="13" customWidth="1"/>
    <col min="14843" max="14843" width="19.75" style="13" customWidth="1"/>
    <col min="14844" max="14844" width="20.5" style="13" customWidth="1"/>
    <col min="14845" max="14845" width="15.25" style="13" customWidth="1"/>
    <col min="14846" max="14846" width="15.625" style="13" customWidth="1"/>
    <col min="14847" max="14847" width="15.625" style="13" bestFit="1" customWidth="1"/>
    <col min="14848" max="14848" width="14.875" style="13" customWidth="1"/>
    <col min="14849" max="14849" width="15.625" style="13" bestFit="1" customWidth="1"/>
    <col min="14850" max="14850" width="15" style="13" customWidth="1"/>
    <col min="14851" max="14851" width="15.625" style="13" bestFit="1" customWidth="1"/>
    <col min="14852" max="14852" width="15.875" style="13" customWidth="1"/>
    <col min="14853" max="14853" width="16.25" style="13" customWidth="1"/>
    <col min="14854" max="14854" width="16.75" style="13" customWidth="1"/>
    <col min="14855" max="14855" width="14.875" style="13" customWidth="1"/>
    <col min="14856" max="14856" width="19.625" style="13" bestFit="1" customWidth="1"/>
    <col min="14857" max="14857" width="21.875" style="13" customWidth="1"/>
    <col min="14858" max="15094" width="11" style="13"/>
    <col min="15095" max="15095" width="51" style="13" customWidth="1"/>
    <col min="15096" max="15096" width="19" style="13" customWidth="1"/>
    <col min="15097" max="15097" width="15.375" style="13" customWidth="1"/>
    <col min="15098" max="15098" width="14.5" style="13" customWidth="1"/>
    <col min="15099" max="15099" width="19.75" style="13" customWidth="1"/>
    <col min="15100" max="15100" width="20.5" style="13" customWidth="1"/>
    <col min="15101" max="15101" width="15.25" style="13" customWidth="1"/>
    <col min="15102" max="15102" width="15.625" style="13" customWidth="1"/>
    <col min="15103" max="15103" width="15.625" style="13" bestFit="1" customWidth="1"/>
    <col min="15104" max="15104" width="14.875" style="13" customWidth="1"/>
    <col min="15105" max="15105" width="15.625" style="13" bestFit="1" customWidth="1"/>
    <col min="15106" max="15106" width="15" style="13" customWidth="1"/>
    <col min="15107" max="15107" width="15.625" style="13" bestFit="1" customWidth="1"/>
    <col min="15108" max="15108" width="15.875" style="13" customWidth="1"/>
    <col min="15109" max="15109" width="16.25" style="13" customWidth="1"/>
    <col min="15110" max="15110" width="16.75" style="13" customWidth="1"/>
    <col min="15111" max="15111" width="14.875" style="13" customWidth="1"/>
    <col min="15112" max="15112" width="19.625" style="13" bestFit="1" customWidth="1"/>
    <col min="15113" max="15113" width="21.875" style="13" customWidth="1"/>
    <col min="15114" max="15350" width="11" style="13"/>
    <col min="15351" max="15351" width="51" style="13" customWidth="1"/>
    <col min="15352" max="15352" width="19" style="13" customWidth="1"/>
    <col min="15353" max="15353" width="15.375" style="13" customWidth="1"/>
    <col min="15354" max="15354" width="14.5" style="13" customWidth="1"/>
    <col min="15355" max="15355" width="19.75" style="13" customWidth="1"/>
    <col min="15356" max="15356" width="20.5" style="13" customWidth="1"/>
    <col min="15357" max="15357" width="15.25" style="13" customWidth="1"/>
    <col min="15358" max="15358" width="15.625" style="13" customWidth="1"/>
    <col min="15359" max="15359" width="15.625" style="13" bestFit="1" customWidth="1"/>
    <col min="15360" max="15360" width="14.875" style="13" customWidth="1"/>
    <col min="15361" max="15361" width="15.625" style="13" bestFit="1" customWidth="1"/>
    <col min="15362" max="15362" width="15" style="13" customWidth="1"/>
    <col min="15363" max="15363" width="15.625" style="13" bestFit="1" customWidth="1"/>
    <col min="15364" max="15364" width="15.875" style="13" customWidth="1"/>
    <col min="15365" max="15365" width="16.25" style="13" customWidth="1"/>
    <col min="15366" max="15366" width="16.75" style="13" customWidth="1"/>
    <col min="15367" max="15367" width="14.875" style="13" customWidth="1"/>
    <col min="15368" max="15368" width="19.625" style="13" bestFit="1" customWidth="1"/>
    <col min="15369" max="15369" width="21.875" style="13" customWidth="1"/>
    <col min="15370" max="15606" width="11" style="13"/>
    <col min="15607" max="15607" width="51" style="13" customWidth="1"/>
    <col min="15608" max="15608" width="19" style="13" customWidth="1"/>
    <col min="15609" max="15609" width="15.375" style="13" customWidth="1"/>
    <col min="15610" max="15610" width="14.5" style="13" customWidth="1"/>
    <col min="15611" max="15611" width="19.75" style="13" customWidth="1"/>
    <col min="15612" max="15612" width="20.5" style="13" customWidth="1"/>
    <col min="15613" max="15613" width="15.25" style="13" customWidth="1"/>
    <col min="15614" max="15614" width="15.625" style="13" customWidth="1"/>
    <col min="15615" max="15615" width="15.625" style="13" bestFit="1" customWidth="1"/>
    <col min="15616" max="15616" width="14.875" style="13" customWidth="1"/>
    <col min="15617" max="15617" width="15.625" style="13" bestFit="1" customWidth="1"/>
    <col min="15618" max="15618" width="15" style="13" customWidth="1"/>
    <col min="15619" max="15619" width="15.625" style="13" bestFit="1" customWidth="1"/>
    <col min="15620" max="15620" width="15.875" style="13" customWidth="1"/>
    <col min="15621" max="15621" width="16.25" style="13" customWidth="1"/>
    <col min="15622" max="15622" width="16.75" style="13" customWidth="1"/>
    <col min="15623" max="15623" width="14.875" style="13" customWidth="1"/>
    <col min="15624" max="15624" width="19.625" style="13" bestFit="1" customWidth="1"/>
    <col min="15625" max="15625" width="21.875" style="13" customWidth="1"/>
    <col min="15626" max="15862" width="11" style="13"/>
    <col min="15863" max="15863" width="51" style="13" customWidth="1"/>
    <col min="15864" max="15864" width="19" style="13" customWidth="1"/>
    <col min="15865" max="15865" width="15.375" style="13" customWidth="1"/>
    <col min="15866" max="15866" width="14.5" style="13" customWidth="1"/>
    <col min="15867" max="15867" width="19.75" style="13" customWidth="1"/>
    <col min="15868" max="15868" width="20.5" style="13" customWidth="1"/>
    <col min="15869" max="15869" width="15.25" style="13" customWidth="1"/>
    <col min="15870" max="15870" width="15.625" style="13" customWidth="1"/>
    <col min="15871" max="15871" width="15.625" style="13" bestFit="1" customWidth="1"/>
    <col min="15872" max="15872" width="14.875" style="13" customWidth="1"/>
    <col min="15873" max="15873" width="15.625" style="13" bestFit="1" customWidth="1"/>
    <col min="15874" max="15874" width="15" style="13" customWidth="1"/>
    <col min="15875" max="15875" width="15.625" style="13" bestFit="1" customWidth="1"/>
    <col min="15876" max="15876" width="15.875" style="13" customWidth="1"/>
    <col min="15877" max="15877" width="16.25" style="13" customWidth="1"/>
    <col min="15878" max="15878" width="16.75" style="13" customWidth="1"/>
    <col min="15879" max="15879" width="14.875" style="13" customWidth="1"/>
    <col min="15880" max="15880" width="19.625" style="13" bestFit="1" customWidth="1"/>
    <col min="15881" max="15881" width="21.875" style="13" customWidth="1"/>
    <col min="15882" max="16118" width="11" style="13"/>
    <col min="16119" max="16119" width="51" style="13" customWidth="1"/>
    <col min="16120" max="16120" width="19" style="13" customWidth="1"/>
    <col min="16121" max="16121" width="15.375" style="13" customWidth="1"/>
    <col min="16122" max="16122" width="14.5" style="13" customWidth="1"/>
    <col min="16123" max="16123" width="19.75" style="13" customWidth="1"/>
    <col min="16124" max="16124" width="20.5" style="13" customWidth="1"/>
    <col min="16125" max="16125" width="15.25" style="13" customWidth="1"/>
    <col min="16126" max="16126" width="15.625" style="13" customWidth="1"/>
    <col min="16127" max="16127" width="15.625" style="13" bestFit="1" customWidth="1"/>
    <col min="16128" max="16128" width="14.875" style="13" customWidth="1"/>
    <col min="16129" max="16129" width="15.625" style="13" bestFit="1" customWidth="1"/>
    <col min="16130" max="16130" width="15" style="13" customWidth="1"/>
    <col min="16131" max="16131" width="15.625" style="13" bestFit="1" customWidth="1"/>
    <col min="16132" max="16132" width="15.875" style="13" customWidth="1"/>
    <col min="16133" max="16133" width="16.25" style="13" customWidth="1"/>
    <col min="16134" max="16134" width="16.75" style="13" customWidth="1"/>
    <col min="16135" max="16135" width="14.875" style="13" customWidth="1"/>
    <col min="16136" max="16136" width="19.625" style="13" bestFit="1" customWidth="1"/>
    <col min="16137" max="16137" width="21.875" style="13" customWidth="1"/>
    <col min="16138" max="16384" width="11" style="13"/>
  </cols>
  <sheetData>
    <row r="1" spans="2:12" s="116" customFormat="1" ht="36.75" customHeight="1" x14ac:dyDescent="0.25">
      <c r="B1" s="189"/>
      <c r="C1" s="146"/>
      <c r="D1" s="147" t="s">
        <v>1</v>
      </c>
      <c r="E1" s="148" t="s">
        <v>145</v>
      </c>
      <c r="F1" s="148" t="s">
        <v>101</v>
      </c>
      <c r="G1" s="148" t="s">
        <v>2</v>
      </c>
      <c r="H1" s="148" t="s">
        <v>147</v>
      </c>
      <c r="I1" s="148" t="s">
        <v>146</v>
      </c>
      <c r="J1" s="377" t="s">
        <v>150</v>
      </c>
      <c r="K1" s="214" t="s">
        <v>143</v>
      </c>
      <c r="L1" s="233" t="s">
        <v>151</v>
      </c>
    </row>
    <row r="2" spans="2:12" s="116" customFormat="1" ht="36.75" customHeight="1" x14ac:dyDescent="0.2">
      <c r="B2" s="190"/>
      <c r="C2" s="144"/>
      <c r="D2" s="532"/>
      <c r="E2" s="145"/>
      <c r="F2" s="145"/>
      <c r="G2" s="145"/>
      <c r="H2" s="145"/>
      <c r="I2" s="145"/>
      <c r="J2" s="378"/>
      <c r="K2" s="215"/>
      <c r="L2" s="233"/>
    </row>
    <row r="3" spans="2:12" ht="36.75" customHeight="1" x14ac:dyDescent="0.2">
      <c r="B3" s="191" t="s">
        <v>144</v>
      </c>
      <c r="C3" s="140" t="s">
        <v>4</v>
      </c>
      <c r="D3" s="533" t="s">
        <v>5</v>
      </c>
      <c r="E3" s="143">
        <f>E4+E29+E45+E64+E80+E89+E110+E130</f>
        <v>650377324</v>
      </c>
      <c r="F3" s="143">
        <f>F4+F29+F45+F64+F80+F89+F110+F130</f>
        <v>0</v>
      </c>
      <c r="G3" s="143">
        <f t="shared" ref="G3:H3" si="0">G4+G29+G45+G64+G80+G89+G110+G130</f>
        <v>0</v>
      </c>
      <c r="H3" s="143">
        <f t="shared" si="0"/>
        <v>11500000</v>
      </c>
      <c r="I3" s="143">
        <f>ROUND((E3+F3+G3-H3),1)</f>
        <v>638877324</v>
      </c>
      <c r="J3" s="143">
        <f>J4+J29+J45+J64+J80+J89+J110+J130</f>
        <v>80764238</v>
      </c>
      <c r="K3" s="143">
        <f>I3-J3</f>
        <v>558113086</v>
      </c>
      <c r="L3" s="121"/>
    </row>
    <row r="4" spans="2:12" ht="15.75" x14ac:dyDescent="0.25">
      <c r="B4" s="192"/>
      <c r="C4" s="134">
        <v>2020110101</v>
      </c>
      <c r="D4" s="534" t="s">
        <v>7</v>
      </c>
      <c r="E4" s="135">
        <f>'PROYECCION 2020'!C12</f>
        <v>488231324</v>
      </c>
      <c r="F4" s="136">
        <f>SUM(F5:F17)</f>
        <v>0</v>
      </c>
      <c r="G4" s="136">
        <f>SUM(G5:G17)</f>
        <v>0</v>
      </c>
      <c r="H4" s="136">
        <f>SUM(H5:H26)</f>
        <v>11500000</v>
      </c>
      <c r="I4" s="137">
        <f>ROUND((E4+F4+G4-H4),1)</f>
        <v>476731324</v>
      </c>
      <c r="J4" s="379">
        <f>SUM(J5:J26)</f>
        <v>74876536</v>
      </c>
      <c r="K4" s="216">
        <f>I4-J4</f>
        <v>401854788</v>
      </c>
      <c r="L4" s="234">
        <f>K4</f>
        <v>401854788</v>
      </c>
    </row>
    <row r="5" spans="2:12" x14ac:dyDescent="0.2">
      <c r="B5" s="242">
        <v>43844</v>
      </c>
      <c r="C5" s="211"/>
      <c r="D5" s="535" t="s">
        <v>178</v>
      </c>
      <c r="E5" s="122"/>
      <c r="F5" s="123"/>
      <c r="G5" s="9"/>
      <c r="H5" s="38">
        <v>8000000</v>
      </c>
      <c r="I5" s="39"/>
      <c r="J5" s="209"/>
      <c r="K5" s="217"/>
      <c r="L5" s="121"/>
    </row>
    <row r="6" spans="2:12" x14ac:dyDescent="0.2">
      <c r="B6" s="194">
        <v>43853</v>
      </c>
      <c r="C6" s="58"/>
      <c r="D6" s="536" t="s">
        <v>104</v>
      </c>
      <c r="E6" s="121"/>
      <c r="F6" s="123"/>
      <c r="G6" s="9"/>
      <c r="H6" s="38"/>
      <c r="I6" s="121"/>
      <c r="J6" s="209">
        <v>34852488</v>
      </c>
      <c r="K6" s="217"/>
      <c r="L6" s="121"/>
    </row>
    <row r="7" spans="2:12" x14ac:dyDescent="0.2">
      <c r="B7" s="242"/>
      <c r="C7" s="211"/>
      <c r="D7" s="535" t="s">
        <v>210</v>
      </c>
      <c r="E7" s="122"/>
      <c r="F7" s="123"/>
      <c r="G7" s="9"/>
      <c r="H7" s="38">
        <v>3500000</v>
      </c>
      <c r="I7" s="39"/>
      <c r="J7" s="209"/>
      <c r="K7" s="217"/>
      <c r="L7" s="121"/>
    </row>
    <row r="8" spans="2:12" x14ac:dyDescent="0.2">
      <c r="B8" s="242">
        <v>43887</v>
      </c>
      <c r="C8" s="211"/>
      <c r="D8" s="535" t="s">
        <v>105</v>
      </c>
      <c r="E8" s="122"/>
      <c r="F8" s="123"/>
      <c r="G8" s="9"/>
      <c r="H8" s="38"/>
      <c r="I8" s="39"/>
      <c r="J8" s="209">
        <v>40024048</v>
      </c>
      <c r="K8" s="217"/>
      <c r="L8" s="121"/>
    </row>
    <row r="9" spans="2:12" x14ac:dyDescent="0.2">
      <c r="B9" s="242"/>
      <c r="C9" s="211"/>
      <c r="D9" s="535"/>
      <c r="E9" s="122"/>
      <c r="F9" s="123"/>
      <c r="G9" s="9"/>
      <c r="H9" s="38"/>
      <c r="I9" s="39"/>
      <c r="J9" s="209"/>
      <c r="K9" s="217"/>
      <c r="L9" s="121"/>
    </row>
    <row r="10" spans="2:12" x14ac:dyDescent="0.2">
      <c r="B10" s="242"/>
      <c r="C10" s="211"/>
      <c r="D10" s="535"/>
      <c r="E10" s="122"/>
      <c r="F10" s="123"/>
      <c r="G10" s="9"/>
      <c r="H10" s="38"/>
      <c r="I10" s="39"/>
      <c r="J10" s="209"/>
      <c r="K10" s="217"/>
      <c r="L10" s="121"/>
    </row>
    <row r="11" spans="2:12" x14ac:dyDescent="0.2">
      <c r="B11" s="242"/>
      <c r="C11" s="211"/>
      <c r="D11" s="535"/>
      <c r="E11" s="122"/>
      <c r="F11" s="123"/>
      <c r="G11" s="9"/>
      <c r="H11" s="38"/>
      <c r="I11" s="39"/>
      <c r="J11" s="209"/>
      <c r="K11" s="217"/>
      <c r="L11" s="121"/>
    </row>
    <row r="12" spans="2:12" x14ac:dyDescent="0.2">
      <c r="B12" s="242"/>
      <c r="C12" s="211"/>
      <c r="D12" s="535"/>
      <c r="E12" s="122"/>
      <c r="F12" s="123"/>
      <c r="G12" s="9"/>
      <c r="H12" s="38"/>
      <c r="I12" s="39"/>
      <c r="J12" s="209"/>
      <c r="K12" s="217"/>
      <c r="L12" s="121"/>
    </row>
    <row r="13" spans="2:12" x14ac:dyDescent="0.2">
      <c r="B13" s="242"/>
      <c r="C13" s="211"/>
      <c r="D13" s="535"/>
      <c r="E13" s="122"/>
      <c r="F13" s="123"/>
      <c r="G13" s="9"/>
      <c r="H13" s="38"/>
      <c r="I13" s="39"/>
      <c r="J13" s="209"/>
      <c r="K13" s="217"/>
      <c r="L13" s="121"/>
    </row>
    <row r="14" spans="2:12" x14ac:dyDescent="0.2">
      <c r="B14" s="242"/>
      <c r="C14" s="211"/>
      <c r="D14" s="535"/>
      <c r="E14" s="122"/>
      <c r="F14" s="123"/>
      <c r="G14" s="9"/>
      <c r="H14" s="38"/>
      <c r="I14" s="39"/>
      <c r="J14" s="209"/>
      <c r="K14" s="217"/>
      <c r="L14" s="121"/>
    </row>
    <row r="15" spans="2:12" x14ac:dyDescent="0.2">
      <c r="B15" s="242"/>
      <c r="C15" s="211"/>
      <c r="E15" s="122"/>
      <c r="F15" s="123"/>
      <c r="G15" s="9"/>
      <c r="H15" s="38"/>
      <c r="I15" s="39"/>
      <c r="K15" s="217"/>
      <c r="L15" s="121"/>
    </row>
    <row r="16" spans="2:12" x14ac:dyDescent="0.2">
      <c r="B16" s="242"/>
      <c r="C16" s="211"/>
      <c r="D16" s="535"/>
      <c r="E16" s="122"/>
      <c r="F16" s="123"/>
      <c r="G16" s="9"/>
      <c r="H16" s="38"/>
      <c r="I16" s="39"/>
      <c r="J16" s="209"/>
      <c r="K16" s="217"/>
      <c r="L16" s="121"/>
    </row>
    <row r="17" spans="2:13" x14ac:dyDescent="0.2">
      <c r="B17" s="242"/>
      <c r="C17" s="211"/>
      <c r="D17" s="535"/>
      <c r="E17" s="122"/>
      <c r="F17" s="123"/>
      <c r="G17" s="9"/>
      <c r="H17" s="38"/>
      <c r="I17" s="39"/>
      <c r="J17" s="209"/>
      <c r="K17" s="217"/>
      <c r="L17" s="121"/>
    </row>
    <row r="18" spans="2:13" x14ac:dyDescent="0.2">
      <c r="B18" s="242"/>
      <c r="C18" s="211"/>
      <c r="D18" s="535"/>
      <c r="E18" s="122"/>
      <c r="F18" s="123"/>
      <c r="G18" s="9"/>
      <c r="H18" s="38"/>
      <c r="I18" s="39"/>
      <c r="J18" s="209"/>
      <c r="K18" s="217"/>
      <c r="L18" s="121"/>
      <c r="M18" s="181"/>
    </row>
    <row r="19" spans="2:13" x14ac:dyDescent="0.2">
      <c r="B19" s="242"/>
      <c r="C19" s="211"/>
      <c r="D19" s="535"/>
      <c r="E19" s="122"/>
      <c r="F19" s="123"/>
      <c r="G19" s="9"/>
      <c r="H19" s="38"/>
      <c r="I19" s="39"/>
      <c r="J19" s="209"/>
      <c r="K19" s="217"/>
      <c r="L19" s="21"/>
      <c r="M19" s="181"/>
    </row>
    <row r="20" spans="2:13" x14ac:dyDescent="0.2">
      <c r="B20" s="242"/>
      <c r="C20" s="211"/>
      <c r="D20" s="538"/>
      <c r="E20" s="122"/>
      <c r="F20" s="123"/>
      <c r="G20" s="9"/>
      <c r="H20" s="38"/>
      <c r="I20" s="39"/>
      <c r="J20" s="209"/>
      <c r="K20" s="217"/>
      <c r="L20" s="21"/>
    </row>
    <row r="21" spans="2:13" x14ac:dyDescent="0.2">
      <c r="B21" s="242"/>
      <c r="C21" s="211"/>
      <c r="D21" s="538"/>
      <c r="E21" s="122"/>
      <c r="F21" s="123"/>
      <c r="G21" s="9"/>
      <c r="H21" s="38"/>
      <c r="I21" s="39"/>
      <c r="J21" s="209"/>
      <c r="K21" s="217"/>
      <c r="L21" s="21"/>
    </row>
    <row r="22" spans="2:13" x14ac:dyDescent="0.2">
      <c r="B22" s="242"/>
      <c r="C22" s="211"/>
      <c r="D22" s="538"/>
      <c r="E22" s="122"/>
      <c r="F22" s="123"/>
      <c r="G22" s="9"/>
      <c r="H22" s="38"/>
      <c r="I22" s="39"/>
      <c r="J22" s="209"/>
      <c r="K22" s="217"/>
      <c r="L22" s="21"/>
    </row>
    <row r="23" spans="2:13" x14ac:dyDescent="0.2">
      <c r="B23" s="242"/>
      <c r="C23" s="211"/>
      <c r="D23" s="538"/>
      <c r="E23" s="122"/>
      <c r="F23" s="123"/>
      <c r="G23" s="9"/>
      <c r="H23" s="38"/>
      <c r="I23" s="39"/>
      <c r="J23" s="209"/>
      <c r="K23" s="217"/>
      <c r="L23" s="21"/>
    </row>
    <row r="24" spans="2:13" x14ac:dyDescent="0.2">
      <c r="B24" s="210"/>
      <c r="C24" s="211"/>
      <c r="D24" s="538"/>
      <c r="E24" s="122"/>
      <c r="F24" s="123"/>
      <c r="G24" s="9"/>
      <c r="H24" s="38"/>
      <c r="I24" s="39"/>
      <c r="J24" s="209"/>
      <c r="K24" s="217"/>
      <c r="L24" s="21"/>
    </row>
    <row r="25" spans="2:13" x14ac:dyDescent="0.2">
      <c r="B25" s="210"/>
      <c r="C25" s="211"/>
      <c r="D25" s="538"/>
      <c r="E25" s="122"/>
      <c r="F25" s="123"/>
      <c r="G25" s="9"/>
      <c r="H25" s="38"/>
      <c r="I25" s="39"/>
      <c r="J25" s="209"/>
      <c r="K25" s="217"/>
      <c r="L25" s="121"/>
    </row>
    <row r="26" spans="2:13" x14ac:dyDescent="0.2">
      <c r="B26" s="194"/>
      <c r="C26" s="58"/>
      <c r="D26" s="539"/>
      <c r="E26" s="122"/>
      <c r="F26" s="123"/>
      <c r="G26" s="9"/>
      <c r="H26" s="38"/>
      <c r="I26" s="39"/>
      <c r="J26" s="209"/>
      <c r="K26" s="217"/>
      <c r="L26" s="121"/>
    </row>
    <row r="27" spans="2:13" x14ac:dyDescent="0.2">
      <c r="B27" s="195"/>
      <c r="C27" s="124" t="s">
        <v>8</v>
      </c>
      <c r="D27" s="540" t="s">
        <v>9</v>
      </c>
      <c r="E27" s="125">
        <v>0</v>
      </c>
      <c r="F27" s="126"/>
      <c r="G27" s="120"/>
      <c r="H27" s="120"/>
      <c r="I27" s="120">
        <f>ROUND((E27+F27+G27-H27),1)</f>
        <v>0</v>
      </c>
      <c r="J27" s="380"/>
      <c r="K27" s="218"/>
      <c r="L27" s="121"/>
    </row>
    <row r="28" spans="2:13" x14ac:dyDescent="0.2">
      <c r="B28" s="196"/>
      <c r="C28" s="127"/>
      <c r="D28" s="541"/>
      <c r="E28" s="128"/>
      <c r="F28" s="129"/>
      <c r="G28" s="119"/>
      <c r="H28" s="119"/>
      <c r="I28" s="119"/>
      <c r="J28" s="381"/>
      <c r="K28" s="219"/>
      <c r="L28" s="121"/>
    </row>
    <row r="29" spans="2:13" s="139" customFormat="1" ht="15.75" x14ac:dyDescent="0.25">
      <c r="B29" s="192"/>
      <c r="C29" s="134" t="s">
        <v>10</v>
      </c>
      <c r="D29" s="534" t="s">
        <v>11</v>
      </c>
      <c r="E29" s="135">
        <f>'PROYECCION 2020'!C13</f>
        <v>1246000</v>
      </c>
      <c r="F29" s="136">
        <f>SUM(F30:F44)</f>
        <v>0</v>
      </c>
      <c r="G29" s="136">
        <f>SUM(G30:G44)</f>
        <v>0</v>
      </c>
      <c r="H29" s="136">
        <f>SUM(H30:H44)</f>
        <v>0</v>
      </c>
      <c r="I29" s="137">
        <f>ROUND((E29+F29+G29-H29),1)</f>
        <v>1246000</v>
      </c>
      <c r="J29" s="379">
        <f>SUM(J30:J43)</f>
        <v>205708</v>
      </c>
      <c r="K29" s="216">
        <f>I29-J29</f>
        <v>1040292</v>
      </c>
      <c r="L29" s="235">
        <f>K29</f>
        <v>1040292</v>
      </c>
    </row>
    <row r="30" spans="2:13" x14ac:dyDescent="0.2">
      <c r="B30" s="194">
        <v>43853</v>
      </c>
      <c r="C30" s="58"/>
      <c r="D30" s="536" t="s">
        <v>104</v>
      </c>
      <c r="E30" s="122"/>
      <c r="F30" s="123"/>
      <c r="G30" s="9"/>
      <c r="H30" s="10"/>
      <c r="I30" s="39"/>
      <c r="J30" s="209">
        <v>102854</v>
      </c>
      <c r="K30" s="217"/>
      <c r="L30" s="121"/>
    </row>
    <row r="31" spans="2:13" x14ac:dyDescent="0.2">
      <c r="B31" s="242">
        <v>43887</v>
      </c>
      <c r="C31" s="211"/>
      <c r="D31" s="535" t="s">
        <v>105</v>
      </c>
      <c r="E31" s="122"/>
      <c r="F31" s="123"/>
      <c r="G31" s="9"/>
      <c r="H31" s="10"/>
      <c r="I31" s="39"/>
      <c r="J31" s="209">
        <v>102854</v>
      </c>
      <c r="K31" s="217"/>
      <c r="L31" s="121"/>
    </row>
    <row r="32" spans="2:13" x14ac:dyDescent="0.2">
      <c r="B32" s="210"/>
      <c r="C32" s="211"/>
      <c r="D32" s="542"/>
      <c r="E32" s="122"/>
      <c r="F32" s="123"/>
      <c r="G32" s="9"/>
      <c r="H32" s="10"/>
      <c r="I32" s="39"/>
      <c r="J32" s="209"/>
      <c r="K32" s="217"/>
      <c r="L32" s="121"/>
    </row>
    <row r="33" spans="2:12" x14ac:dyDescent="0.2">
      <c r="B33" s="242"/>
      <c r="C33" s="211"/>
      <c r="D33" s="535"/>
      <c r="E33" s="122"/>
      <c r="F33" s="123"/>
      <c r="G33" s="9"/>
      <c r="H33" s="10"/>
      <c r="I33" s="39"/>
      <c r="J33" s="209"/>
      <c r="K33" s="217"/>
      <c r="L33" s="121"/>
    </row>
    <row r="34" spans="2:12" x14ac:dyDescent="0.2">
      <c r="B34" s="210"/>
      <c r="C34" s="211"/>
      <c r="D34" s="542"/>
      <c r="E34" s="122"/>
      <c r="F34" s="123"/>
      <c r="G34" s="9"/>
      <c r="H34" s="10"/>
      <c r="I34" s="39"/>
      <c r="J34" s="209"/>
      <c r="K34" s="217"/>
      <c r="L34" s="121"/>
    </row>
    <row r="35" spans="2:12" x14ac:dyDescent="0.2">
      <c r="B35" s="242"/>
      <c r="C35" s="211"/>
      <c r="D35" s="542"/>
      <c r="E35" s="122"/>
      <c r="F35" s="123"/>
      <c r="G35" s="9"/>
      <c r="H35" s="10"/>
      <c r="I35" s="39"/>
      <c r="J35" s="209"/>
      <c r="K35" s="217"/>
      <c r="L35" s="121"/>
    </row>
    <row r="36" spans="2:12" x14ac:dyDescent="0.2">
      <c r="B36" s="242"/>
      <c r="C36" s="211"/>
      <c r="D36" s="542"/>
      <c r="E36" s="122"/>
      <c r="F36" s="123"/>
      <c r="G36" s="9"/>
      <c r="H36" s="10"/>
      <c r="I36" s="39"/>
      <c r="J36" s="209"/>
      <c r="K36" s="217"/>
      <c r="L36" s="121"/>
    </row>
    <row r="37" spans="2:12" x14ac:dyDescent="0.2">
      <c r="B37" s="242"/>
      <c r="C37" s="211"/>
      <c r="D37" s="535"/>
      <c r="E37" s="122"/>
      <c r="F37" s="123"/>
      <c r="G37" s="9"/>
      <c r="H37" s="10"/>
      <c r="I37" s="39"/>
      <c r="J37" s="209"/>
      <c r="K37" s="217"/>
      <c r="L37" s="121"/>
    </row>
    <row r="38" spans="2:12" x14ac:dyDescent="0.2">
      <c r="B38" s="242"/>
      <c r="C38" s="211"/>
      <c r="D38" s="542"/>
      <c r="E38" s="122"/>
      <c r="F38" s="123"/>
      <c r="G38" s="9"/>
      <c r="H38" s="10"/>
      <c r="I38" s="39"/>
      <c r="J38" s="209"/>
      <c r="K38" s="217"/>
      <c r="L38" s="121"/>
    </row>
    <row r="39" spans="2:12" x14ac:dyDescent="0.2">
      <c r="B39" s="210"/>
      <c r="C39" s="211"/>
      <c r="D39" s="542"/>
      <c r="E39" s="122"/>
      <c r="F39" s="123"/>
      <c r="G39" s="9"/>
      <c r="H39" s="10"/>
      <c r="I39" s="39"/>
      <c r="J39" s="209"/>
      <c r="K39" s="217"/>
      <c r="L39" s="121"/>
    </row>
    <row r="40" spans="2:12" x14ac:dyDescent="0.2">
      <c r="B40" s="210"/>
      <c r="C40" s="211"/>
      <c r="D40" s="538"/>
      <c r="E40" s="122"/>
      <c r="F40" s="123"/>
      <c r="G40" s="9"/>
      <c r="H40" s="10"/>
      <c r="I40" s="39"/>
      <c r="J40" s="209"/>
      <c r="K40" s="217"/>
      <c r="L40" s="121"/>
    </row>
    <row r="41" spans="2:12" x14ac:dyDescent="0.2">
      <c r="B41" s="210"/>
      <c r="C41" s="211"/>
      <c r="D41" s="542"/>
      <c r="E41" s="122"/>
      <c r="F41" s="123"/>
      <c r="G41" s="9"/>
      <c r="H41" s="10"/>
      <c r="I41" s="39"/>
      <c r="J41" s="209"/>
      <c r="K41" s="217"/>
      <c r="L41" s="121"/>
    </row>
    <row r="42" spans="2:12" x14ac:dyDescent="0.2">
      <c r="B42" s="242"/>
      <c r="C42" s="211"/>
      <c r="D42" s="538"/>
      <c r="E42" s="122"/>
      <c r="F42" s="123"/>
      <c r="G42" s="9"/>
      <c r="H42" s="10"/>
      <c r="I42" s="39"/>
      <c r="J42" s="209"/>
      <c r="K42" s="217"/>
      <c r="L42" s="121"/>
    </row>
    <row r="43" spans="2:12" x14ac:dyDescent="0.2">
      <c r="B43" s="210"/>
      <c r="C43" s="211"/>
      <c r="D43" s="538"/>
      <c r="E43" s="122"/>
      <c r="F43" s="123"/>
      <c r="G43" s="9"/>
      <c r="H43" s="10"/>
      <c r="I43" s="39"/>
      <c r="J43" s="209"/>
      <c r="K43" s="217"/>
      <c r="L43" s="121"/>
    </row>
    <row r="44" spans="2:12" x14ac:dyDescent="0.2">
      <c r="B44" s="194"/>
      <c r="C44" s="58"/>
      <c r="D44" s="539"/>
      <c r="E44" s="122"/>
      <c r="F44" s="123"/>
      <c r="G44" s="9"/>
      <c r="H44" s="10"/>
      <c r="I44" s="39"/>
      <c r="J44" s="209"/>
      <c r="K44" s="217"/>
      <c r="L44" s="121"/>
    </row>
    <row r="45" spans="2:12" s="139" customFormat="1" ht="15.75" x14ac:dyDescent="0.25">
      <c r="B45" s="192"/>
      <c r="C45" s="134" t="s">
        <v>12</v>
      </c>
      <c r="D45" s="534" t="s">
        <v>13</v>
      </c>
      <c r="E45" s="135">
        <f>'PROYECCION 2020'!C14</f>
        <v>900000</v>
      </c>
      <c r="F45" s="136">
        <f>SUM(F46:F63)</f>
        <v>0</v>
      </c>
      <c r="G45" s="136">
        <f>SUM(G46:G63)</f>
        <v>0</v>
      </c>
      <c r="H45" s="136">
        <f>SUM(H46:H63)</f>
        <v>0</v>
      </c>
      <c r="I45" s="137">
        <f>ROUND((E45+F45+G45-H45),1)</f>
        <v>900000</v>
      </c>
      <c r="J45" s="379">
        <f>SUM(J46:J63)</f>
        <v>125744</v>
      </c>
      <c r="K45" s="216">
        <f>I45-J45</f>
        <v>774256</v>
      </c>
      <c r="L45" s="235">
        <f>K45</f>
        <v>774256</v>
      </c>
    </row>
    <row r="46" spans="2:12" x14ac:dyDescent="0.2">
      <c r="B46" s="194">
        <v>43853</v>
      </c>
      <c r="C46" s="58"/>
      <c r="D46" s="536" t="s">
        <v>104</v>
      </c>
      <c r="E46" s="277"/>
      <c r="F46" s="123"/>
      <c r="G46" s="9"/>
      <c r="H46" s="10"/>
      <c r="I46" s="278"/>
      <c r="J46" s="382">
        <v>62872</v>
      </c>
      <c r="K46" s="217"/>
      <c r="L46" s="121"/>
    </row>
    <row r="47" spans="2:12" x14ac:dyDescent="0.2">
      <c r="B47" s="242">
        <v>43887</v>
      </c>
      <c r="C47" s="211"/>
      <c r="D47" s="535" t="s">
        <v>105</v>
      </c>
      <c r="E47" s="277"/>
      <c r="F47" s="123"/>
      <c r="G47" s="9"/>
      <c r="H47" s="10"/>
      <c r="I47" s="278"/>
      <c r="J47" s="382">
        <v>62872</v>
      </c>
      <c r="K47" s="217"/>
      <c r="L47" s="121"/>
    </row>
    <row r="48" spans="2:12" x14ac:dyDescent="0.2">
      <c r="B48" s="210"/>
      <c r="C48" s="211"/>
      <c r="D48" s="542"/>
      <c r="E48" s="277"/>
      <c r="F48" s="123"/>
      <c r="G48" s="9"/>
      <c r="H48" s="10"/>
      <c r="I48" s="278"/>
      <c r="J48" s="382"/>
      <c r="K48" s="217"/>
      <c r="L48" s="121"/>
    </row>
    <row r="49" spans="2:12" x14ac:dyDescent="0.2">
      <c r="B49" s="242"/>
      <c r="C49" s="211"/>
      <c r="D49" s="535"/>
      <c r="E49" s="277"/>
      <c r="F49" s="123"/>
      <c r="G49" s="9"/>
      <c r="H49" s="10"/>
      <c r="I49" s="278"/>
      <c r="J49" s="382"/>
      <c r="K49" s="217"/>
      <c r="L49" s="121"/>
    </row>
    <row r="50" spans="2:12" x14ac:dyDescent="0.2">
      <c r="B50" s="210"/>
      <c r="C50" s="211"/>
      <c r="D50" s="542"/>
      <c r="E50" s="277"/>
      <c r="F50" s="123"/>
      <c r="G50" s="9"/>
      <c r="H50" s="10"/>
      <c r="I50" s="278"/>
      <c r="J50" s="382"/>
      <c r="K50" s="217"/>
      <c r="L50" s="121"/>
    </row>
    <row r="51" spans="2:12" x14ac:dyDescent="0.2">
      <c r="B51" s="242"/>
      <c r="C51" s="211"/>
      <c r="D51" s="542"/>
      <c r="E51" s="277"/>
      <c r="F51" s="123"/>
      <c r="G51" s="9"/>
      <c r="H51" s="10"/>
      <c r="I51" s="278"/>
      <c r="J51" s="382"/>
      <c r="K51" s="217"/>
      <c r="L51" s="121"/>
    </row>
    <row r="52" spans="2:12" x14ac:dyDescent="0.2">
      <c r="B52" s="242"/>
      <c r="C52" s="211"/>
      <c r="D52" s="542"/>
      <c r="E52" s="277"/>
      <c r="F52" s="123"/>
      <c r="G52" s="9"/>
      <c r="H52" s="10"/>
      <c r="I52" s="278"/>
      <c r="J52" s="382"/>
      <c r="K52" s="217"/>
      <c r="L52" s="121"/>
    </row>
    <row r="53" spans="2:12" x14ac:dyDescent="0.2">
      <c r="B53" s="242"/>
      <c r="C53" s="211"/>
      <c r="D53" s="535"/>
      <c r="E53" s="277"/>
      <c r="F53" s="123"/>
      <c r="G53" s="9"/>
      <c r="H53" s="10"/>
      <c r="I53" s="278"/>
      <c r="J53" s="382"/>
      <c r="K53" s="217"/>
      <c r="L53" s="121"/>
    </row>
    <row r="54" spans="2:12" x14ac:dyDescent="0.2">
      <c r="B54" s="242"/>
      <c r="C54" s="211"/>
      <c r="D54" s="542"/>
      <c r="E54" s="277"/>
      <c r="F54" s="123"/>
      <c r="G54" s="9"/>
      <c r="H54" s="10"/>
      <c r="I54" s="278"/>
      <c r="J54" s="382"/>
      <c r="K54" s="217"/>
      <c r="L54" s="121"/>
    </row>
    <row r="55" spans="2:12" x14ac:dyDescent="0.2">
      <c r="B55" s="242"/>
      <c r="C55" s="211"/>
      <c r="D55" s="542"/>
      <c r="E55" s="277"/>
      <c r="F55" s="123"/>
      <c r="G55" s="9"/>
      <c r="H55" s="10"/>
      <c r="I55" s="278"/>
      <c r="J55" s="382"/>
      <c r="K55" s="217"/>
      <c r="L55" s="121"/>
    </row>
    <row r="56" spans="2:12" x14ac:dyDescent="0.2">
      <c r="B56" s="210"/>
      <c r="C56" s="211"/>
      <c r="D56" s="538"/>
      <c r="E56" s="277"/>
      <c r="F56" s="123"/>
      <c r="G56" s="9"/>
      <c r="H56" s="10"/>
      <c r="I56" s="278"/>
      <c r="J56" s="382"/>
      <c r="K56" s="217"/>
      <c r="L56" s="121"/>
    </row>
    <row r="57" spans="2:12" ht="15" x14ac:dyDescent="0.2">
      <c r="B57" s="210"/>
      <c r="C57" s="211"/>
      <c r="D57" s="543"/>
      <c r="E57" s="277"/>
      <c r="F57" s="123"/>
      <c r="G57" s="9"/>
      <c r="H57" s="10"/>
      <c r="I57" s="278"/>
      <c r="J57" s="382"/>
      <c r="K57" s="217"/>
      <c r="L57" s="121"/>
    </row>
    <row r="58" spans="2:12" x14ac:dyDescent="0.2">
      <c r="B58" s="242"/>
      <c r="C58" s="211"/>
      <c r="D58" s="538"/>
      <c r="E58" s="277"/>
      <c r="F58" s="123"/>
      <c r="G58" s="9"/>
      <c r="H58" s="10"/>
      <c r="I58" s="278"/>
      <c r="J58" s="382"/>
      <c r="K58" s="217"/>
      <c r="L58" s="121"/>
    </row>
    <row r="59" spans="2:12" x14ac:dyDescent="0.2">
      <c r="B59" s="210"/>
      <c r="C59" s="211"/>
      <c r="D59" s="542"/>
      <c r="E59" s="277"/>
      <c r="F59" s="123"/>
      <c r="G59" s="9"/>
      <c r="H59" s="10"/>
      <c r="I59" s="278"/>
      <c r="J59" s="382"/>
      <c r="K59" s="217"/>
      <c r="L59" s="121"/>
    </row>
    <row r="60" spans="2:12" x14ac:dyDescent="0.2">
      <c r="B60" s="210"/>
      <c r="C60" s="211"/>
      <c r="D60" s="544"/>
      <c r="E60" s="280"/>
      <c r="F60" s="123"/>
      <c r="G60" s="9"/>
      <c r="H60" s="10"/>
      <c r="I60" s="278"/>
      <c r="J60" s="382"/>
      <c r="K60" s="217"/>
      <c r="L60" s="121"/>
    </row>
    <row r="61" spans="2:12" x14ac:dyDescent="0.2">
      <c r="B61" s="210"/>
      <c r="C61" s="244"/>
      <c r="D61" s="535"/>
      <c r="E61" s="279"/>
      <c r="F61" s="123"/>
      <c r="G61" s="9"/>
      <c r="H61" s="10"/>
      <c r="I61" s="278"/>
      <c r="J61" s="382"/>
      <c r="K61" s="217"/>
      <c r="L61" s="121"/>
    </row>
    <row r="62" spans="2:12" x14ac:dyDescent="0.2">
      <c r="B62" s="210"/>
      <c r="C62" s="211"/>
      <c r="D62" s="538"/>
      <c r="E62" s="122"/>
      <c r="F62" s="123"/>
      <c r="G62" s="9"/>
      <c r="H62" s="10"/>
      <c r="I62" s="39"/>
      <c r="J62" s="209"/>
      <c r="K62" s="217"/>
      <c r="L62" s="121"/>
    </row>
    <row r="63" spans="2:12" x14ac:dyDescent="0.2">
      <c r="B63" s="194"/>
      <c r="C63" s="58"/>
      <c r="D63" s="539"/>
      <c r="E63" s="122"/>
      <c r="F63" s="123"/>
      <c r="G63" s="9"/>
      <c r="H63" s="10"/>
      <c r="I63" s="39"/>
      <c r="J63" s="209"/>
      <c r="K63" s="217"/>
      <c r="L63" s="121"/>
    </row>
    <row r="64" spans="2:12" s="139" customFormat="1" ht="15.75" x14ac:dyDescent="0.25">
      <c r="B64" s="192"/>
      <c r="C64" s="134" t="s">
        <v>14</v>
      </c>
      <c r="D64" s="534" t="s">
        <v>15</v>
      </c>
      <c r="E64" s="135">
        <f>'PROYECCION 2020'!C15</f>
        <v>17000000</v>
      </c>
      <c r="F64" s="136">
        <f>SUM(F65:F79)</f>
        <v>0</v>
      </c>
      <c r="G64" s="136">
        <f>SUM(G65:G79)</f>
        <v>0</v>
      </c>
      <c r="H64" s="136">
        <f>SUM(H65:H79)</f>
        <v>0</v>
      </c>
      <c r="I64" s="137">
        <f>ROUND((E64+F64+G64-H64),1)</f>
        <v>17000000</v>
      </c>
      <c r="J64" s="379">
        <f>SUM(J65:J79)</f>
        <v>574520</v>
      </c>
      <c r="K64" s="216">
        <f>I64-J64</f>
        <v>16425480</v>
      </c>
      <c r="L64" s="236"/>
    </row>
    <row r="65" spans="2:12" x14ac:dyDescent="0.2">
      <c r="B65" s="210">
        <v>43893</v>
      </c>
      <c r="C65" s="211"/>
      <c r="D65" s="538" t="s">
        <v>194</v>
      </c>
      <c r="E65" s="277"/>
      <c r="F65" s="123"/>
      <c r="G65" s="9"/>
      <c r="H65" s="10"/>
      <c r="I65" s="278"/>
      <c r="J65" s="382">
        <v>574520</v>
      </c>
      <c r="K65" s="217"/>
      <c r="L65" s="121"/>
    </row>
    <row r="66" spans="2:12" x14ac:dyDescent="0.2">
      <c r="B66" s="210"/>
      <c r="C66" s="211"/>
      <c r="D66" s="538"/>
      <c r="E66" s="277"/>
      <c r="F66" s="123"/>
      <c r="G66" s="9"/>
      <c r="H66" s="10"/>
      <c r="I66" s="278"/>
      <c r="J66" s="382"/>
      <c r="K66" s="217"/>
      <c r="L66" s="121"/>
    </row>
    <row r="67" spans="2:12" x14ac:dyDescent="0.2">
      <c r="B67" s="242"/>
      <c r="C67" s="211"/>
      <c r="D67" s="535"/>
      <c r="E67" s="277"/>
      <c r="F67" s="123"/>
      <c r="G67" s="9"/>
      <c r="H67" s="10"/>
      <c r="I67" s="278"/>
      <c r="J67" s="382"/>
      <c r="K67" s="217"/>
      <c r="L67" s="121"/>
    </row>
    <row r="68" spans="2:12" x14ac:dyDescent="0.2">
      <c r="B68" s="210"/>
      <c r="C68" s="211"/>
      <c r="D68" s="538"/>
      <c r="E68" s="277"/>
      <c r="F68" s="123"/>
      <c r="G68" s="9"/>
      <c r="H68" s="10"/>
      <c r="I68" s="278"/>
      <c r="J68" s="382"/>
      <c r="K68" s="217"/>
      <c r="L68" s="121"/>
    </row>
    <row r="69" spans="2:12" x14ac:dyDescent="0.2">
      <c r="B69" s="210"/>
      <c r="C69" s="211"/>
      <c r="D69" s="538"/>
      <c r="E69" s="277"/>
      <c r="F69" s="123"/>
      <c r="G69" s="9"/>
      <c r="H69" s="10"/>
      <c r="I69" s="278"/>
      <c r="J69" s="382"/>
      <c r="K69" s="217"/>
      <c r="L69" s="121"/>
    </row>
    <row r="70" spans="2:12" x14ac:dyDescent="0.2">
      <c r="B70" s="210"/>
      <c r="C70" s="211"/>
      <c r="D70" s="538"/>
      <c r="E70" s="277"/>
      <c r="F70" s="123"/>
      <c r="G70" s="9"/>
      <c r="H70" s="10"/>
      <c r="I70" s="278"/>
      <c r="J70" s="382"/>
      <c r="K70" s="217"/>
      <c r="L70" s="121"/>
    </row>
    <row r="71" spans="2:12" x14ac:dyDescent="0.2">
      <c r="B71" s="210"/>
      <c r="C71" s="211"/>
      <c r="D71" s="538"/>
      <c r="E71" s="277"/>
      <c r="F71" s="123"/>
      <c r="G71" s="9"/>
      <c r="H71" s="10"/>
      <c r="I71" s="278"/>
      <c r="J71" s="382"/>
      <c r="K71" s="217"/>
      <c r="L71" s="121"/>
    </row>
    <row r="72" spans="2:12" x14ac:dyDescent="0.2">
      <c r="B72" s="210"/>
      <c r="C72" s="211"/>
      <c r="D72" s="538"/>
      <c r="E72" s="277"/>
      <c r="F72" s="123"/>
      <c r="G72" s="9"/>
      <c r="H72" s="10"/>
      <c r="I72" s="278"/>
      <c r="J72" s="382"/>
      <c r="K72" s="217"/>
      <c r="L72" s="121"/>
    </row>
    <row r="73" spans="2:12" x14ac:dyDescent="0.2">
      <c r="B73" s="210"/>
      <c r="C73" s="211"/>
      <c r="D73" s="538"/>
      <c r="E73" s="277"/>
      <c r="F73" s="123"/>
      <c r="G73" s="9"/>
      <c r="H73" s="10"/>
      <c r="I73" s="278"/>
      <c r="J73" s="382"/>
      <c r="K73" s="217"/>
      <c r="L73" s="121"/>
    </row>
    <row r="74" spans="2:12" x14ac:dyDescent="0.2">
      <c r="B74" s="210"/>
      <c r="C74" s="211"/>
      <c r="D74" s="538"/>
      <c r="E74" s="277"/>
      <c r="F74" s="123"/>
      <c r="G74" s="9"/>
      <c r="H74" s="10"/>
      <c r="I74" s="278"/>
      <c r="J74" s="382"/>
      <c r="K74" s="217"/>
      <c r="L74" s="121"/>
    </row>
    <row r="75" spans="2:12" x14ac:dyDescent="0.2">
      <c r="B75" s="210"/>
      <c r="C75" s="211"/>
      <c r="D75" s="538"/>
      <c r="E75" s="277"/>
      <c r="F75" s="123"/>
      <c r="G75" s="9"/>
      <c r="H75" s="10"/>
      <c r="I75" s="278"/>
      <c r="J75" s="382"/>
      <c r="K75" s="217"/>
      <c r="L75" s="121"/>
    </row>
    <row r="76" spans="2:12" x14ac:dyDescent="0.2">
      <c r="B76" s="210"/>
      <c r="C76" s="211"/>
      <c r="D76" s="538"/>
      <c r="E76" s="277"/>
      <c r="F76" s="123"/>
      <c r="G76" s="9"/>
      <c r="H76" s="10"/>
      <c r="I76" s="278"/>
      <c r="J76" s="382"/>
      <c r="K76" s="217"/>
      <c r="L76" s="121"/>
    </row>
    <row r="77" spans="2:12" x14ac:dyDescent="0.2">
      <c r="B77" s="210"/>
      <c r="C77" s="211"/>
      <c r="D77" s="538"/>
      <c r="E77" s="277"/>
      <c r="F77" s="123"/>
      <c r="G77" s="9"/>
      <c r="H77" s="10"/>
      <c r="I77" s="278"/>
      <c r="J77" s="382"/>
      <c r="K77" s="217"/>
      <c r="L77" s="121"/>
    </row>
    <row r="78" spans="2:12" x14ac:dyDescent="0.2">
      <c r="B78" s="210"/>
      <c r="C78" s="211"/>
      <c r="D78" s="538"/>
      <c r="E78" s="277"/>
      <c r="F78" s="123"/>
      <c r="G78" s="9"/>
      <c r="H78" s="10"/>
      <c r="I78" s="278"/>
      <c r="J78" s="382"/>
      <c r="K78" s="217"/>
      <c r="L78" s="121"/>
    </row>
    <row r="79" spans="2:12" ht="15" x14ac:dyDescent="0.2">
      <c r="B79" s="210"/>
      <c r="C79" s="211"/>
      <c r="D79" s="543"/>
      <c r="E79" s="277"/>
      <c r="F79" s="123"/>
      <c r="G79" s="9"/>
      <c r="H79" s="10"/>
      <c r="I79" s="278"/>
      <c r="J79" s="382"/>
      <c r="K79" s="217"/>
      <c r="L79" s="121"/>
    </row>
    <row r="80" spans="2:12" s="139" customFormat="1" ht="15.75" x14ac:dyDescent="0.25">
      <c r="B80" s="192"/>
      <c r="C80" s="134" t="s">
        <v>16</v>
      </c>
      <c r="D80" s="534" t="s">
        <v>17</v>
      </c>
      <c r="E80" s="135">
        <f>'PROYECCION 2020'!C16</f>
        <v>24000000</v>
      </c>
      <c r="F80" s="136">
        <f>SUM(F81:F88)</f>
        <v>0</v>
      </c>
      <c r="G80" s="136">
        <f>SUM(G81:G88)</f>
        <v>0</v>
      </c>
      <c r="H80" s="136">
        <f>SUM(H81:H88)</f>
        <v>0</v>
      </c>
      <c r="I80" s="137">
        <f>ROUND((E80+F80+G80-H80),1)</f>
        <v>24000000</v>
      </c>
      <c r="J80" s="379">
        <f>SUM(J81:J88)</f>
        <v>2853010</v>
      </c>
      <c r="K80" s="216">
        <f>I80-J80</f>
        <v>21146990</v>
      </c>
      <c r="L80" s="235">
        <f>K80</f>
        <v>21146990</v>
      </c>
    </row>
    <row r="81" spans="2:12" x14ac:dyDescent="0.2">
      <c r="B81" s="210">
        <v>43893</v>
      </c>
      <c r="C81" s="211"/>
      <c r="D81" s="538" t="s">
        <v>194</v>
      </c>
      <c r="E81" s="277"/>
      <c r="F81" s="123"/>
      <c r="G81" s="11"/>
      <c r="H81" s="10"/>
      <c r="I81" s="39"/>
      <c r="J81" s="209">
        <v>2853010</v>
      </c>
      <c r="K81" s="217"/>
      <c r="L81" s="121"/>
    </row>
    <row r="82" spans="2:12" x14ac:dyDescent="0.2">
      <c r="B82" s="210"/>
      <c r="C82" s="211"/>
      <c r="D82" s="538"/>
      <c r="E82" s="277"/>
      <c r="F82" s="123"/>
      <c r="G82" s="11"/>
      <c r="H82" s="10"/>
      <c r="I82" s="39"/>
      <c r="J82" s="209"/>
      <c r="K82" s="217"/>
      <c r="L82" s="121"/>
    </row>
    <row r="83" spans="2:12" x14ac:dyDescent="0.2">
      <c r="B83" s="210"/>
      <c r="C83" s="211"/>
      <c r="D83" s="544"/>
      <c r="E83" s="277"/>
      <c r="F83" s="123"/>
      <c r="G83" s="11"/>
      <c r="H83" s="10"/>
      <c r="I83" s="39"/>
      <c r="J83" s="209"/>
      <c r="K83" s="217"/>
      <c r="L83" s="121"/>
    </row>
    <row r="84" spans="2:12" x14ac:dyDescent="0.2">
      <c r="B84" s="210"/>
      <c r="C84" s="211"/>
      <c r="D84" s="538"/>
      <c r="E84" s="277"/>
      <c r="F84" s="123"/>
      <c r="G84" s="11"/>
      <c r="H84" s="10"/>
      <c r="I84" s="39"/>
      <c r="J84" s="209"/>
      <c r="K84" s="217"/>
      <c r="L84" s="121"/>
    </row>
    <row r="85" spans="2:12" x14ac:dyDescent="0.2">
      <c r="B85" s="210"/>
      <c r="C85" s="211"/>
      <c r="D85" s="538"/>
      <c r="E85" s="277"/>
      <c r="F85" s="123"/>
      <c r="G85" s="11"/>
      <c r="H85" s="10"/>
      <c r="I85" s="39"/>
      <c r="J85" s="209"/>
      <c r="K85" s="217"/>
      <c r="L85" s="121"/>
    </row>
    <row r="86" spans="2:12" x14ac:dyDescent="0.2">
      <c r="B86" s="194"/>
      <c r="C86" s="58"/>
      <c r="D86" s="539"/>
      <c r="E86" s="122"/>
      <c r="F86" s="123"/>
      <c r="G86" s="11"/>
      <c r="H86" s="10"/>
      <c r="I86" s="39"/>
      <c r="J86" s="209"/>
      <c r="K86" s="217"/>
      <c r="L86" s="121"/>
    </row>
    <row r="87" spans="2:12" x14ac:dyDescent="0.2">
      <c r="B87" s="194"/>
      <c r="C87" s="58"/>
      <c r="D87" s="539"/>
      <c r="E87" s="122"/>
      <c r="F87" s="123"/>
      <c r="G87" s="11"/>
      <c r="H87" s="10"/>
      <c r="I87" s="39"/>
      <c r="J87" s="209"/>
      <c r="K87" s="217"/>
      <c r="L87" s="121"/>
    </row>
    <row r="88" spans="2:12" x14ac:dyDescent="0.2">
      <c r="B88" s="194"/>
      <c r="C88" s="58"/>
      <c r="D88" s="539"/>
      <c r="E88" s="122"/>
      <c r="F88" s="123"/>
      <c r="G88" s="11"/>
      <c r="H88" s="10"/>
      <c r="I88" s="39"/>
      <c r="J88" s="209"/>
      <c r="K88" s="217"/>
      <c r="L88" s="121"/>
    </row>
    <row r="89" spans="2:12" s="139" customFormat="1" ht="15.75" x14ac:dyDescent="0.25">
      <c r="B89" s="192"/>
      <c r="C89" s="134" t="s">
        <v>18</v>
      </c>
      <c r="D89" s="534" t="s">
        <v>19</v>
      </c>
      <c r="E89" s="135">
        <f>'PROYECCION 2020'!C17</f>
        <v>28000000</v>
      </c>
      <c r="F89" s="136">
        <f>SUM(F90:F109)</f>
        <v>0</v>
      </c>
      <c r="G89" s="136">
        <f>SUM(G90:G109)</f>
        <v>0</v>
      </c>
      <c r="H89" s="136">
        <f>SUM(H90:H109)</f>
        <v>0</v>
      </c>
      <c r="I89" s="137">
        <f>ROUND((E89+F89+G89-H89),1)</f>
        <v>28000000</v>
      </c>
      <c r="J89" s="379">
        <f>SUM(J90:J109)</f>
        <v>841370</v>
      </c>
      <c r="K89" s="216">
        <f>I89-J89</f>
        <v>27158630</v>
      </c>
      <c r="L89" s="235">
        <f>K89</f>
        <v>27158630</v>
      </c>
    </row>
    <row r="90" spans="2:12" x14ac:dyDescent="0.2">
      <c r="B90" s="210">
        <v>43893</v>
      </c>
      <c r="C90" s="211"/>
      <c r="D90" s="538" t="s">
        <v>194</v>
      </c>
      <c r="E90" s="122"/>
      <c r="F90" s="123"/>
      <c r="G90" s="9"/>
      <c r="H90" s="43"/>
      <c r="I90" s="39"/>
      <c r="J90" s="209">
        <v>841370</v>
      </c>
      <c r="K90" s="217"/>
      <c r="L90" s="121"/>
    </row>
    <row r="91" spans="2:12" x14ac:dyDescent="0.2">
      <c r="B91" s="210"/>
      <c r="C91" s="211"/>
      <c r="D91" s="538"/>
      <c r="E91" s="122"/>
      <c r="F91" s="123"/>
      <c r="G91" s="9"/>
      <c r="H91" s="43"/>
      <c r="I91" s="39"/>
      <c r="J91" s="209"/>
      <c r="K91" s="217"/>
      <c r="L91" s="121"/>
    </row>
    <row r="92" spans="2:12" x14ac:dyDescent="0.2">
      <c r="B92" s="210"/>
      <c r="C92" s="211"/>
      <c r="D92" s="538"/>
      <c r="E92" s="122"/>
      <c r="F92" s="123"/>
      <c r="G92" s="9"/>
      <c r="H92" s="43"/>
      <c r="I92" s="39"/>
      <c r="J92" s="209"/>
      <c r="K92" s="217"/>
      <c r="L92" s="121"/>
    </row>
    <row r="93" spans="2:12" x14ac:dyDescent="0.2">
      <c r="B93" s="210"/>
      <c r="C93" s="211"/>
      <c r="D93" s="538"/>
      <c r="E93" s="122"/>
      <c r="F93" s="123"/>
      <c r="G93" s="9"/>
      <c r="H93" s="43"/>
      <c r="I93" s="39"/>
      <c r="J93" s="209"/>
      <c r="K93" s="217"/>
      <c r="L93" s="121"/>
    </row>
    <row r="94" spans="2:12" x14ac:dyDescent="0.2">
      <c r="B94" s="210"/>
      <c r="C94" s="211"/>
      <c r="D94" s="544"/>
      <c r="E94" s="122"/>
      <c r="F94" s="123"/>
      <c r="G94" s="9"/>
      <c r="H94" s="43"/>
      <c r="I94" s="39"/>
      <c r="J94" s="209"/>
      <c r="K94" s="217"/>
      <c r="L94" s="121"/>
    </row>
    <row r="95" spans="2:12" x14ac:dyDescent="0.2">
      <c r="B95" s="210"/>
      <c r="C95" s="211"/>
      <c r="D95" s="538"/>
      <c r="E95" s="122"/>
      <c r="F95" s="123"/>
      <c r="G95" s="9"/>
      <c r="H95" s="43"/>
      <c r="I95" s="39"/>
      <c r="J95" s="382"/>
      <c r="K95" s="217"/>
      <c r="L95" s="121"/>
    </row>
    <row r="96" spans="2:12" x14ac:dyDescent="0.2">
      <c r="B96" s="210"/>
      <c r="C96" s="211"/>
      <c r="D96" s="538"/>
      <c r="E96" s="122"/>
      <c r="F96" s="123"/>
      <c r="G96" s="9"/>
      <c r="H96" s="43"/>
      <c r="I96" s="39"/>
      <c r="J96" s="209"/>
      <c r="K96" s="217"/>
      <c r="L96" s="121"/>
    </row>
    <row r="97" spans="2:13" x14ac:dyDescent="0.2">
      <c r="B97" s="210"/>
      <c r="C97" s="211"/>
      <c r="D97" s="538"/>
      <c r="E97" s="122"/>
      <c r="F97" s="123"/>
      <c r="G97" s="9"/>
      <c r="H97" s="43"/>
      <c r="I97" s="39"/>
      <c r="J97" s="209"/>
      <c r="K97" s="217"/>
      <c r="L97" s="121"/>
    </row>
    <row r="98" spans="2:13" x14ac:dyDescent="0.2">
      <c r="B98" s="210"/>
      <c r="C98" s="211"/>
      <c r="D98" s="538"/>
      <c r="E98" s="122"/>
      <c r="F98" s="123"/>
      <c r="G98" s="9"/>
      <c r="H98" s="43"/>
      <c r="I98" s="39"/>
      <c r="J98" s="209"/>
      <c r="K98" s="217"/>
      <c r="L98" s="121"/>
    </row>
    <row r="99" spans="2:13" x14ac:dyDescent="0.2">
      <c r="B99" s="210"/>
      <c r="C99" s="211"/>
      <c r="D99" s="538"/>
      <c r="E99" s="122"/>
      <c r="F99" s="123"/>
      <c r="G99" s="9"/>
      <c r="H99" s="43"/>
      <c r="I99" s="39"/>
      <c r="J99" s="209"/>
      <c r="K99" s="217"/>
      <c r="L99" s="121"/>
    </row>
    <row r="100" spans="2:13" x14ac:dyDescent="0.2">
      <c r="B100" s="194"/>
      <c r="C100" s="58"/>
      <c r="D100" s="539"/>
      <c r="E100" s="122"/>
      <c r="F100" s="123"/>
      <c r="G100" s="9"/>
      <c r="H100" s="43"/>
      <c r="I100" s="39"/>
      <c r="J100" s="209"/>
      <c r="K100" s="217"/>
      <c r="L100" s="121"/>
    </row>
    <row r="101" spans="2:13" x14ac:dyDescent="0.2">
      <c r="B101" s="194"/>
      <c r="C101" s="58"/>
      <c r="D101" s="539"/>
      <c r="E101" s="122"/>
      <c r="F101" s="123"/>
      <c r="G101" s="9"/>
      <c r="H101" s="43"/>
      <c r="I101" s="39"/>
      <c r="J101" s="209"/>
      <c r="K101" s="217"/>
      <c r="L101" s="121"/>
    </row>
    <row r="102" spans="2:13" x14ac:dyDescent="0.2">
      <c r="B102" s="210"/>
      <c r="C102" s="211"/>
      <c r="D102" s="538"/>
      <c r="E102" s="122"/>
      <c r="F102" s="123"/>
      <c r="G102" s="9"/>
      <c r="H102" s="43"/>
      <c r="I102" s="39"/>
      <c r="J102" s="209"/>
      <c r="K102" s="217"/>
      <c r="L102" s="121"/>
    </row>
    <row r="103" spans="2:13" x14ac:dyDescent="0.2">
      <c r="B103" s="210"/>
      <c r="C103" s="211"/>
      <c r="D103" s="538"/>
      <c r="E103" s="122"/>
      <c r="F103" s="123"/>
      <c r="G103" s="9"/>
      <c r="H103" s="43"/>
      <c r="I103" s="39"/>
      <c r="J103" s="209"/>
      <c r="K103" s="217"/>
      <c r="L103" s="121"/>
    </row>
    <row r="104" spans="2:13" x14ac:dyDescent="0.2">
      <c r="B104" s="210"/>
      <c r="C104" s="211"/>
      <c r="D104" s="538"/>
      <c r="E104" s="122"/>
      <c r="F104" s="123"/>
      <c r="G104" s="9"/>
      <c r="H104" s="43"/>
      <c r="I104" s="39"/>
      <c r="J104" s="209"/>
      <c r="K104" s="217"/>
      <c r="L104" s="121"/>
    </row>
    <row r="105" spans="2:13" x14ac:dyDescent="0.2">
      <c r="B105" s="210"/>
      <c r="C105" s="211"/>
      <c r="D105" s="538"/>
      <c r="E105" s="122"/>
      <c r="F105" s="123"/>
      <c r="G105" s="9"/>
      <c r="H105" s="43"/>
      <c r="I105" s="39"/>
      <c r="J105" s="209"/>
      <c r="K105" s="217"/>
      <c r="L105" s="121"/>
    </row>
    <row r="106" spans="2:13" x14ac:dyDescent="0.2">
      <c r="B106" s="194"/>
      <c r="C106" s="58"/>
      <c r="D106" s="539"/>
      <c r="E106" s="122"/>
      <c r="F106" s="123"/>
      <c r="G106" s="9"/>
      <c r="H106" s="43"/>
      <c r="I106" s="39"/>
      <c r="J106" s="209"/>
      <c r="K106" s="217"/>
      <c r="L106" s="121"/>
    </row>
    <row r="107" spans="2:13" x14ac:dyDescent="0.2">
      <c r="B107" s="194"/>
      <c r="C107" s="58"/>
      <c r="D107" s="539"/>
      <c r="E107" s="122"/>
      <c r="F107" s="123"/>
      <c r="G107" s="9"/>
      <c r="H107" s="43"/>
      <c r="I107" s="39"/>
      <c r="J107" s="209"/>
      <c r="K107" s="217"/>
      <c r="L107" s="121"/>
    </row>
    <row r="108" spans="2:13" x14ac:dyDescent="0.2">
      <c r="B108" s="194"/>
      <c r="C108" s="58"/>
      <c r="D108" s="539"/>
      <c r="E108" s="122"/>
      <c r="F108" s="123"/>
      <c r="G108" s="9"/>
      <c r="H108" s="43"/>
      <c r="I108" s="39"/>
      <c r="J108" s="209"/>
      <c r="K108" s="217"/>
      <c r="L108" s="121"/>
    </row>
    <row r="109" spans="2:13" x14ac:dyDescent="0.2">
      <c r="B109" s="194"/>
      <c r="C109" s="58"/>
      <c r="D109" s="539"/>
      <c r="E109" s="122"/>
      <c r="F109" s="123"/>
      <c r="G109" s="9"/>
      <c r="H109" s="43"/>
      <c r="I109" s="39"/>
      <c r="J109" s="209"/>
      <c r="K109" s="217"/>
      <c r="L109" s="121"/>
    </row>
    <row r="110" spans="2:13" ht="15.75" x14ac:dyDescent="0.25">
      <c r="B110" s="192"/>
      <c r="C110" s="134">
        <v>2020110109</v>
      </c>
      <c r="D110" s="534" t="s">
        <v>20</v>
      </c>
      <c r="E110" s="135">
        <f>'PROYECCION 2020'!C18</f>
        <v>36000000</v>
      </c>
      <c r="F110" s="136">
        <f>SUM(F111:F129)</f>
        <v>0</v>
      </c>
      <c r="G110" s="136">
        <f>SUM(G111:G129)</f>
        <v>0</v>
      </c>
      <c r="H110" s="136">
        <f>SUM(H111:H129)</f>
        <v>0</v>
      </c>
      <c r="I110" s="137">
        <f>ROUND((E110+F110+G110-H110),1)</f>
        <v>36000000</v>
      </c>
      <c r="J110" s="383">
        <f>SUM(J111:J129)</f>
        <v>1287350</v>
      </c>
      <c r="K110" s="216">
        <f>I110-J110</f>
        <v>34712650</v>
      </c>
      <c r="L110" s="234">
        <f>K110</f>
        <v>34712650</v>
      </c>
    </row>
    <row r="111" spans="2:13" x14ac:dyDescent="0.2">
      <c r="B111" s="210">
        <v>43893</v>
      </c>
      <c r="C111" s="211" t="s">
        <v>203</v>
      </c>
      <c r="D111" s="538" t="s">
        <v>194</v>
      </c>
      <c r="E111" s="122"/>
      <c r="F111" s="123"/>
      <c r="G111" s="9"/>
      <c r="H111" s="43"/>
      <c r="I111" s="39"/>
      <c r="J111" s="209">
        <v>1177920</v>
      </c>
      <c r="K111" s="217"/>
      <c r="L111" s="121"/>
      <c r="M111" s="209"/>
    </row>
    <row r="112" spans="2:13" x14ac:dyDescent="0.2">
      <c r="B112" s="210"/>
      <c r="C112" s="211" t="s">
        <v>204</v>
      </c>
      <c r="D112" s="538" t="s">
        <v>194</v>
      </c>
      <c r="E112" s="122"/>
      <c r="F112" s="123"/>
      <c r="G112" s="9"/>
      <c r="H112" s="43"/>
      <c r="I112" s="39"/>
      <c r="J112" s="209">
        <v>109430</v>
      </c>
      <c r="K112" s="217"/>
      <c r="L112" s="121"/>
      <c r="M112" s="209"/>
    </row>
    <row r="113" spans="2:12" x14ac:dyDescent="0.2">
      <c r="B113" s="210"/>
      <c r="C113" s="58"/>
      <c r="D113" s="538"/>
      <c r="E113" s="122"/>
      <c r="F113" s="123"/>
      <c r="G113" s="9"/>
      <c r="H113" s="43"/>
      <c r="I113" s="39"/>
      <c r="J113" s="209"/>
      <c r="K113" s="217"/>
      <c r="L113" s="121"/>
    </row>
    <row r="114" spans="2:12" x14ac:dyDescent="0.2">
      <c r="B114" s="210"/>
      <c r="C114" s="211"/>
      <c r="D114" s="544"/>
      <c r="E114" s="122"/>
      <c r="F114" s="123"/>
      <c r="G114" s="9"/>
      <c r="H114" s="43"/>
      <c r="I114" s="39"/>
      <c r="J114" s="209"/>
      <c r="K114" s="217"/>
      <c r="L114" s="121"/>
    </row>
    <row r="115" spans="2:12" x14ac:dyDescent="0.2">
      <c r="B115" s="193"/>
      <c r="C115" s="169"/>
      <c r="D115" s="545"/>
      <c r="E115" s="122"/>
      <c r="F115" s="123"/>
      <c r="G115" s="9"/>
      <c r="H115" s="43"/>
      <c r="I115" s="39"/>
      <c r="J115" s="382"/>
      <c r="K115" s="217"/>
      <c r="L115" s="121"/>
    </row>
    <row r="116" spans="2:12" x14ac:dyDescent="0.2">
      <c r="B116" s="193"/>
      <c r="C116" s="58"/>
      <c r="D116" s="539"/>
      <c r="E116" s="122"/>
      <c r="F116" s="123"/>
      <c r="G116" s="9"/>
      <c r="H116" s="43"/>
      <c r="I116" s="39"/>
      <c r="J116" s="209"/>
      <c r="K116" s="217"/>
      <c r="L116" s="121"/>
    </row>
    <row r="117" spans="2:12" x14ac:dyDescent="0.2">
      <c r="B117" s="210"/>
      <c r="C117" s="211"/>
      <c r="D117" s="538"/>
      <c r="E117" s="122"/>
      <c r="F117" s="123"/>
      <c r="G117" s="9"/>
      <c r="H117" s="43"/>
      <c r="I117" s="39"/>
      <c r="J117" s="209"/>
      <c r="K117" s="217"/>
      <c r="L117" s="121"/>
    </row>
    <row r="118" spans="2:12" x14ac:dyDescent="0.2">
      <c r="B118" s="210"/>
      <c r="C118" s="211"/>
      <c r="D118" s="538"/>
      <c r="E118" s="122"/>
      <c r="F118" s="123"/>
      <c r="G118" s="9"/>
      <c r="H118" s="43"/>
      <c r="I118" s="39"/>
      <c r="J118" s="209"/>
      <c r="K118" s="217"/>
      <c r="L118" s="121"/>
    </row>
    <row r="119" spans="2:12" x14ac:dyDescent="0.2">
      <c r="B119" s="193"/>
      <c r="C119" s="58"/>
      <c r="D119" s="539"/>
      <c r="E119" s="122"/>
      <c r="F119" s="123"/>
      <c r="G119" s="9"/>
      <c r="H119" s="43"/>
      <c r="I119" s="39"/>
      <c r="J119" s="209"/>
      <c r="K119" s="217"/>
      <c r="L119" s="121"/>
    </row>
    <row r="120" spans="2:12" x14ac:dyDescent="0.2">
      <c r="B120" s="194"/>
      <c r="C120" s="58"/>
      <c r="D120" s="539"/>
      <c r="E120" s="122"/>
      <c r="F120" s="123"/>
      <c r="G120" s="9"/>
      <c r="H120" s="43"/>
      <c r="I120" s="39"/>
      <c r="J120" s="209"/>
      <c r="K120" s="217"/>
      <c r="L120" s="121"/>
    </row>
    <row r="121" spans="2:12" x14ac:dyDescent="0.2">
      <c r="B121" s="194"/>
      <c r="C121" s="58"/>
      <c r="D121" s="539"/>
      <c r="E121" s="122"/>
      <c r="F121" s="123"/>
      <c r="G121" s="9"/>
      <c r="H121" s="43"/>
      <c r="I121" s="39"/>
      <c r="J121" s="209"/>
      <c r="K121" s="217"/>
      <c r="L121" s="121"/>
    </row>
    <row r="122" spans="2:12" x14ac:dyDescent="0.2">
      <c r="B122" s="407"/>
      <c r="C122" s="58"/>
      <c r="D122" s="539"/>
      <c r="E122" s="122"/>
      <c r="F122" s="123"/>
      <c r="G122" s="9"/>
      <c r="H122" s="43"/>
      <c r="I122" s="39"/>
      <c r="J122" s="209"/>
      <c r="K122" s="217"/>
      <c r="L122" s="121"/>
    </row>
    <row r="123" spans="2:12" x14ac:dyDescent="0.2">
      <c r="B123" s="407"/>
      <c r="C123" s="58"/>
      <c r="D123" s="539"/>
      <c r="E123" s="122"/>
      <c r="F123" s="123"/>
      <c r="G123" s="9"/>
      <c r="H123" s="43"/>
      <c r="I123" s="39"/>
      <c r="J123" s="209"/>
      <c r="K123" s="217"/>
      <c r="L123" s="121"/>
    </row>
    <row r="124" spans="2:12" x14ac:dyDescent="0.2">
      <c r="B124" s="407"/>
      <c r="C124" s="58"/>
      <c r="D124" s="539"/>
      <c r="E124" s="122"/>
      <c r="F124" s="123"/>
      <c r="G124" s="9"/>
      <c r="H124" s="43"/>
      <c r="I124" s="39"/>
      <c r="J124" s="209"/>
      <c r="K124" s="217"/>
      <c r="L124" s="121"/>
    </row>
    <row r="125" spans="2:12" x14ac:dyDescent="0.2">
      <c r="B125" s="407"/>
      <c r="C125" s="58"/>
      <c r="D125" s="539"/>
      <c r="E125" s="122"/>
      <c r="F125" s="123"/>
      <c r="G125" s="9"/>
      <c r="H125" s="43"/>
      <c r="I125" s="39"/>
      <c r="J125" s="209"/>
      <c r="K125" s="217"/>
      <c r="L125" s="121"/>
    </row>
    <row r="126" spans="2:12" x14ac:dyDescent="0.2">
      <c r="B126" s="407"/>
      <c r="C126" s="58"/>
      <c r="D126" s="539"/>
      <c r="E126" s="122"/>
      <c r="F126" s="123"/>
      <c r="G126" s="9"/>
      <c r="H126" s="43"/>
      <c r="I126" s="39"/>
      <c r="J126" s="209"/>
      <c r="K126" s="217"/>
      <c r="L126" s="121"/>
    </row>
    <row r="127" spans="2:12" x14ac:dyDescent="0.2">
      <c r="B127" s="407"/>
      <c r="C127" s="58"/>
      <c r="D127" s="539"/>
      <c r="E127" s="122"/>
      <c r="F127" s="123"/>
      <c r="G127" s="9"/>
      <c r="H127" s="43"/>
      <c r="I127" s="39"/>
      <c r="J127" s="209"/>
      <c r="K127" s="217"/>
      <c r="L127" s="121"/>
    </row>
    <row r="128" spans="2:12" x14ac:dyDescent="0.2">
      <c r="B128" s="407"/>
      <c r="C128" s="58"/>
      <c r="D128" s="539"/>
      <c r="E128" s="122"/>
      <c r="F128" s="123"/>
      <c r="G128" s="9"/>
      <c r="H128" s="43"/>
      <c r="I128" s="39"/>
      <c r="J128" s="209"/>
      <c r="K128" s="217"/>
      <c r="L128" s="121"/>
    </row>
    <row r="129" spans="2:12" x14ac:dyDescent="0.2">
      <c r="B129" s="194"/>
      <c r="C129" s="58"/>
      <c r="D129" s="539"/>
      <c r="E129" s="122"/>
      <c r="F129" s="123"/>
      <c r="G129" s="9"/>
      <c r="H129" s="43"/>
      <c r="I129" s="39"/>
      <c r="J129" s="209"/>
      <c r="K129" s="217"/>
      <c r="L129" s="121"/>
    </row>
    <row r="130" spans="2:12" ht="15.75" x14ac:dyDescent="0.25">
      <c r="B130" s="192"/>
      <c r="C130" s="134">
        <v>2020110108</v>
      </c>
      <c r="D130" s="534" t="s">
        <v>21</v>
      </c>
      <c r="E130" s="135">
        <f>'PROYECCION 2020'!C19</f>
        <v>55000000</v>
      </c>
      <c r="F130" s="136">
        <f>SUM(F131:F137)</f>
        <v>0</v>
      </c>
      <c r="G130" s="136">
        <f>SUM(G131:G137)</f>
        <v>0</v>
      </c>
      <c r="H130" s="136">
        <f>SUM(H131:H137)</f>
        <v>0</v>
      </c>
      <c r="I130" s="137">
        <f>ROUND((E130+F130+G130-H130),1)</f>
        <v>55000000</v>
      </c>
      <c r="J130" s="383">
        <f>SUM(J131:J137)</f>
        <v>0</v>
      </c>
      <c r="K130" s="216">
        <f>I130-J130</f>
        <v>55000000</v>
      </c>
      <c r="L130" s="237">
        <f>K130</f>
        <v>55000000</v>
      </c>
    </row>
    <row r="131" spans="2:12" x14ac:dyDescent="0.2">
      <c r="B131" s="210"/>
      <c r="C131" s="211"/>
      <c r="D131" s="538"/>
      <c r="E131" s="277"/>
      <c r="F131" s="123"/>
      <c r="G131" s="9"/>
      <c r="H131" s="10"/>
      <c r="I131" s="39"/>
      <c r="J131" s="209"/>
      <c r="K131" s="217"/>
      <c r="L131" s="121"/>
    </row>
    <row r="132" spans="2:12" x14ac:dyDescent="0.2">
      <c r="B132" s="210"/>
      <c r="C132" s="211"/>
      <c r="D132" s="538"/>
      <c r="E132" s="277"/>
      <c r="F132" s="123"/>
      <c r="G132" s="9"/>
      <c r="H132" s="10"/>
      <c r="I132" s="39"/>
      <c r="J132" s="209"/>
      <c r="K132" s="217"/>
      <c r="L132" s="121"/>
    </row>
    <row r="133" spans="2:12" x14ac:dyDescent="0.2">
      <c r="B133" s="210"/>
      <c r="C133" s="211"/>
      <c r="D133" s="544"/>
      <c r="E133" s="277"/>
      <c r="F133" s="123"/>
      <c r="G133" s="9"/>
      <c r="H133" s="10"/>
      <c r="I133" s="39"/>
      <c r="J133" s="209"/>
      <c r="K133" s="217"/>
      <c r="L133" s="121"/>
    </row>
    <row r="134" spans="2:12" x14ac:dyDescent="0.2">
      <c r="B134" s="194"/>
      <c r="C134" s="58"/>
      <c r="D134" s="539"/>
      <c r="E134" s="122"/>
      <c r="F134" s="123"/>
      <c r="G134" s="9"/>
      <c r="H134" s="10"/>
      <c r="I134" s="39"/>
      <c r="J134" s="209"/>
      <c r="K134" s="217"/>
      <c r="L134" s="121"/>
    </row>
    <row r="135" spans="2:12" x14ac:dyDescent="0.2">
      <c r="B135" s="194"/>
      <c r="C135" s="58"/>
      <c r="D135" s="539"/>
      <c r="E135" s="122"/>
      <c r="F135" s="123"/>
      <c r="G135" s="9"/>
      <c r="H135" s="10"/>
      <c r="I135" s="39"/>
      <c r="J135" s="209"/>
      <c r="K135" s="217"/>
      <c r="L135" s="121"/>
    </row>
    <row r="136" spans="2:12" x14ac:dyDescent="0.2">
      <c r="B136" s="194"/>
      <c r="C136" s="58"/>
      <c r="D136" s="539"/>
      <c r="E136" s="122"/>
      <c r="F136" s="123"/>
      <c r="G136" s="9"/>
      <c r="H136" s="10"/>
      <c r="I136" s="39"/>
      <c r="J136" s="209"/>
      <c r="K136" s="217"/>
      <c r="L136" s="121"/>
    </row>
    <row r="137" spans="2:12" x14ac:dyDescent="0.2">
      <c r="B137" s="194"/>
      <c r="C137" s="58"/>
      <c r="D137" s="539"/>
      <c r="E137" s="122"/>
      <c r="F137" s="123"/>
      <c r="G137" s="9"/>
      <c r="H137" s="10"/>
      <c r="I137" s="39"/>
      <c r="J137" s="209"/>
      <c r="K137" s="217"/>
      <c r="L137" s="121"/>
    </row>
    <row r="138" spans="2:12" ht="18" x14ac:dyDescent="0.25">
      <c r="B138" s="197"/>
      <c r="C138" s="140" t="s">
        <v>22</v>
      </c>
      <c r="D138" s="546" t="s">
        <v>130</v>
      </c>
      <c r="E138" s="510">
        <f t="shared" ref="E138:J138" si="1">E139+E155+E160</f>
        <v>20000000</v>
      </c>
      <c r="F138" s="158">
        <f t="shared" si="1"/>
        <v>0</v>
      </c>
      <c r="G138" s="158">
        <f t="shared" si="1"/>
        <v>44000000</v>
      </c>
      <c r="H138" s="158">
        <f t="shared" si="1"/>
        <v>0</v>
      </c>
      <c r="I138" s="158">
        <f t="shared" si="1"/>
        <v>64000000</v>
      </c>
      <c r="J138" s="141">
        <f t="shared" si="1"/>
        <v>37000000</v>
      </c>
      <c r="K138" s="220">
        <f>I138-J138</f>
        <v>27000000</v>
      </c>
      <c r="L138" s="121"/>
    </row>
    <row r="139" spans="2:12" ht="15.75" x14ac:dyDescent="0.25">
      <c r="B139" s="192"/>
      <c r="C139" s="134">
        <v>2020110201</v>
      </c>
      <c r="D139" s="534" t="s">
        <v>25</v>
      </c>
      <c r="E139" s="135">
        <f>'PROYECCION 2020'!C21</f>
        <v>20000000</v>
      </c>
      <c r="F139" s="136">
        <f>SUM(F140:F154)</f>
        <v>0</v>
      </c>
      <c r="G139" s="142">
        <f>SUM(G140:G154)</f>
        <v>36000000</v>
      </c>
      <c r="H139" s="142">
        <f>SUM(H140:H154)</f>
        <v>0</v>
      </c>
      <c r="I139" s="137">
        <f>E139+F139+G139-H139</f>
        <v>56000000</v>
      </c>
      <c r="J139" s="379">
        <f>SUM(J140:J154)</f>
        <v>29000000</v>
      </c>
      <c r="K139" s="216">
        <f>I139-J139</f>
        <v>27000000</v>
      </c>
      <c r="L139" s="234">
        <f>K139</f>
        <v>27000000</v>
      </c>
    </row>
    <row r="140" spans="2:12" x14ac:dyDescent="0.2">
      <c r="B140" s="198">
        <v>43844</v>
      </c>
      <c r="C140" s="162"/>
      <c r="D140" s="547" t="s">
        <v>183</v>
      </c>
      <c r="E140" s="163"/>
      <c r="F140" s="164"/>
      <c r="G140" s="165"/>
      <c r="H140" s="10"/>
      <c r="I140" s="39"/>
      <c r="J140" s="209">
        <v>5000000</v>
      </c>
      <c r="K140" s="217"/>
      <c r="L140" s="121"/>
    </row>
    <row r="141" spans="2:12" x14ac:dyDescent="0.2">
      <c r="B141" s="198">
        <v>43850</v>
      </c>
      <c r="C141" s="162"/>
      <c r="D141" s="547" t="s">
        <v>184</v>
      </c>
      <c r="E141" s="122"/>
      <c r="F141" s="123"/>
      <c r="G141" s="11">
        <v>36000000</v>
      </c>
      <c r="H141" s="10"/>
      <c r="I141" s="39"/>
      <c r="J141" s="384"/>
      <c r="K141" s="217"/>
      <c r="L141" s="121"/>
    </row>
    <row r="142" spans="2:12" x14ac:dyDescent="0.2">
      <c r="B142" s="198" t="s">
        <v>188</v>
      </c>
      <c r="C142" s="162"/>
      <c r="D142" s="547" t="s">
        <v>189</v>
      </c>
      <c r="E142" s="122"/>
      <c r="F142" s="123"/>
      <c r="G142" s="11"/>
      <c r="H142" s="10"/>
      <c r="I142" s="39"/>
      <c r="J142" s="384">
        <v>8000000</v>
      </c>
      <c r="K142" s="217"/>
      <c r="L142" s="121"/>
    </row>
    <row r="143" spans="2:12" x14ac:dyDescent="0.2">
      <c r="B143" s="198" t="s">
        <v>190</v>
      </c>
      <c r="C143" s="162"/>
      <c r="D143" s="547" t="s">
        <v>196</v>
      </c>
      <c r="E143" s="122"/>
      <c r="F143" s="123"/>
      <c r="G143" s="11"/>
      <c r="H143" s="10"/>
      <c r="I143" s="39"/>
      <c r="J143" s="384">
        <v>16000000</v>
      </c>
      <c r="K143" s="217"/>
      <c r="L143" s="121"/>
    </row>
    <row r="144" spans="2:12" x14ac:dyDescent="0.2">
      <c r="B144" s="198"/>
      <c r="C144" s="58"/>
      <c r="D144" s="548"/>
      <c r="E144" s="163"/>
      <c r="F144" s="164"/>
      <c r="G144" s="165"/>
      <c r="H144" s="167"/>
      <c r="I144" s="168"/>
      <c r="J144" s="384"/>
      <c r="K144" s="217"/>
      <c r="L144" s="121"/>
    </row>
    <row r="145" spans="2:12" x14ac:dyDescent="0.2">
      <c r="B145" s="281"/>
      <c r="C145" s="282"/>
      <c r="D145" s="549"/>
      <c r="E145" s="122"/>
      <c r="F145" s="123"/>
      <c r="G145" s="11"/>
      <c r="H145" s="10"/>
      <c r="I145" s="39"/>
      <c r="J145" s="209"/>
      <c r="K145" s="217"/>
      <c r="L145" s="121"/>
    </row>
    <row r="146" spans="2:12" x14ac:dyDescent="0.2">
      <c r="B146" s="194"/>
      <c r="C146" s="58"/>
      <c r="D146" s="550"/>
      <c r="E146" s="122"/>
      <c r="F146" s="123"/>
      <c r="G146" s="11"/>
      <c r="H146" s="10"/>
      <c r="I146" s="39"/>
      <c r="J146" s="209"/>
      <c r="K146" s="217"/>
      <c r="L146" s="21"/>
    </row>
    <row r="147" spans="2:12" x14ac:dyDescent="0.2">
      <c r="B147" s="210"/>
      <c r="C147" s="211"/>
      <c r="D147" s="538"/>
      <c r="E147" s="277"/>
      <c r="F147" s="123"/>
      <c r="G147" s="11"/>
      <c r="H147" s="10"/>
      <c r="I147" s="39"/>
      <c r="J147" s="209"/>
      <c r="K147" s="217"/>
      <c r="L147" s="121"/>
    </row>
    <row r="148" spans="2:12" x14ac:dyDescent="0.2">
      <c r="B148" s="210"/>
      <c r="C148" s="211"/>
      <c r="D148" s="538"/>
      <c r="E148" s="277"/>
      <c r="F148" s="123"/>
      <c r="G148" s="11"/>
      <c r="H148" s="10"/>
      <c r="I148" s="39"/>
      <c r="J148" s="209"/>
      <c r="K148" s="217"/>
      <c r="L148" s="121"/>
    </row>
    <row r="149" spans="2:12" x14ac:dyDescent="0.2">
      <c r="B149" s="194"/>
      <c r="C149" s="58"/>
      <c r="D149" s="550"/>
      <c r="E149" s="122"/>
      <c r="F149" s="123"/>
      <c r="G149" s="11"/>
      <c r="H149" s="10"/>
      <c r="I149" s="39"/>
      <c r="J149" s="209"/>
      <c r="K149" s="217"/>
      <c r="L149" s="121"/>
    </row>
    <row r="150" spans="2:12" x14ac:dyDescent="0.2">
      <c r="B150" s="210"/>
      <c r="C150" s="211"/>
      <c r="D150" s="544"/>
      <c r="E150" s="122"/>
      <c r="F150" s="123"/>
      <c r="G150" s="11"/>
      <c r="H150" s="10"/>
      <c r="I150" s="39"/>
      <c r="J150" s="209"/>
      <c r="K150" s="217"/>
      <c r="L150" s="121"/>
    </row>
    <row r="151" spans="2:12" x14ac:dyDescent="0.2">
      <c r="B151" s="194"/>
      <c r="C151" s="58"/>
      <c r="D151" s="550"/>
      <c r="E151" s="122"/>
      <c r="F151" s="123"/>
      <c r="G151" s="11"/>
      <c r="H151" s="10"/>
      <c r="I151" s="39"/>
      <c r="J151" s="209"/>
      <c r="K151" s="217"/>
      <c r="L151" s="121"/>
    </row>
    <row r="152" spans="2:12" x14ac:dyDescent="0.2">
      <c r="B152" s="194"/>
      <c r="C152" s="58"/>
      <c r="D152" s="550"/>
      <c r="E152" s="122"/>
      <c r="F152" s="123"/>
      <c r="G152" s="11"/>
      <c r="H152" s="10"/>
      <c r="I152" s="39"/>
      <c r="J152" s="209"/>
      <c r="K152" s="217"/>
      <c r="L152" s="121"/>
    </row>
    <row r="153" spans="2:12" x14ac:dyDescent="0.2">
      <c r="B153" s="194"/>
      <c r="C153" s="58"/>
      <c r="D153" s="550"/>
      <c r="E153" s="122"/>
      <c r="F153" s="123"/>
      <c r="G153" s="11"/>
      <c r="H153" s="10"/>
      <c r="I153" s="39"/>
      <c r="J153" s="209"/>
      <c r="K153" s="217"/>
      <c r="L153" s="121"/>
    </row>
    <row r="154" spans="2:12" x14ac:dyDescent="0.2">
      <c r="B154" s="194"/>
      <c r="C154" s="58"/>
      <c r="D154" s="550"/>
      <c r="E154" s="122"/>
      <c r="F154" s="123"/>
      <c r="G154" s="11"/>
      <c r="H154" s="10"/>
      <c r="I154" s="39"/>
      <c r="J154" s="209"/>
      <c r="K154" s="217"/>
      <c r="L154" s="121"/>
    </row>
    <row r="155" spans="2:12" s="166" customFormat="1" ht="15.75" x14ac:dyDescent="0.25">
      <c r="B155" s="195"/>
      <c r="C155" s="124" t="s">
        <v>26</v>
      </c>
      <c r="D155" s="540" t="s">
        <v>27</v>
      </c>
      <c r="E155" s="125">
        <v>0</v>
      </c>
      <c r="F155" s="126">
        <f>SUM(F156:F159)</f>
        <v>0</v>
      </c>
      <c r="G155" s="126">
        <f>SUM(G156:G159)</f>
        <v>8000000</v>
      </c>
      <c r="H155" s="126">
        <f>SUM(H156:H159)</f>
        <v>0</v>
      </c>
      <c r="I155" s="120">
        <f>E155+F155+G155-H155</f>
        <v>8000000</v>
      </c>
      <c r="J155" s="380">
        <f>SUM(J156:J159)</f>
        <v>8000000</v>
      </c>
      <c r="K155" s="216">
        <f>I155-J155</f>
        <v>0</v>
      </c>
      <c r="L155" s="511"/>
    </row>
    <row r="156" spans="2:12" x14ac:dyDescent="0.2">
      <c r="B156" s="242">
        <v>43844</v>
      </c>
      <c r="C156" s="211"/>
      <c r="D156" s="535" t="s">
        <v>179</v>
      </c>
      <c r="E156" s="277"/>
      <c r="F156" s="508"/>
      <c r="G156" s="278">
        <v>8000000</v>
      </c>
      <c r="H156" s="278"/>
      <c r="I156" s="278"/>
      <c r="J156" s="382"/>
      <c r="K156" s="509"/>
      <c r="L156" s="121"/>
    </row>
    <row r="157" spans="2:12" x14ac:dyDescent="0.2">
      <c r="B157" s="210">
        <v>43834</v>
      </c>
      <c r="C157" s="211"/>
      <c r="D157" s="538" t="s">
        <v>197</v>
      </c>
      <c r="E157" s="277"/>
      <c r="F157" s="508"/>
      <c r="G157" s="278"/>
      <c r="H157" s="278"/>
      <c r="I157" s="278"/>
      <c r="J157" s="382">
        <v>8000000</v>
      </c>
      <c r="K157" s="509"/>
      <c r="L157" s="121"/>
    </row>
    <row r="158" spans="2:12" x14ac:dyDescent="0.2">
      <c r="B158" s="210"/>
      <c r="C158" s="211"/>
      <c r="D158" s="538"/>
      <c r="E158" s="277"/>
      <c r="F158" s="508"/>
      <c r="G158" s="278"/>
      <c r="H158" s="278"/>
      <c r="I158" s="278"/>
      <c r="J158" s="382"/>
      <c r="K158" s="509"/>
      <c r="L158" s="121"/>
    </row>
    <row r="159" spans="2:12" x14ac:dyDescent="0.2">
      <c r="B159" s="210"/>
      <c r="C159" s="211"/>
      <c r="D159" s="538"/>
      <c r="E159" s="277"/>
      <c r="F159" s="508"/>
      <c r="G159" s="278"/>
      <c r="H159" s="278"/>
      <c r="I159" s="278"/>
      <c r="J159" s="382"/>
      <c r="K159" s="509"/>
      <c r="L159" s="121"/>
    </row>
    <row r="160" spans="2:12" x14ac:dyDescent="0.2">
      <c r="B160" s="199"/>
      <c r="C160" s="130" t="s">
        <v>28</v>
      </c>
      <c r="D160" s="551" t="s">
        <v>29</v>
      </c>
      <c r="E160" s="131">
        <v>0</v>
      </c>
      <c r="F160" s="132"/>
      <c r="G160" s="117"/>
      <c r="H160" s="117"/>
      <c r="I160" s="117">
        <f>E160+F160+G160-H160</f>
        <v>0</v>
      </c>
      <c r="J160" s="385"/>
      <c r="K160" s="221"/>
      <c r="L160" s="121"/>
    </row>
    <row r="161" spans="2:12" ht="24" customHeight="1" x14ac:dyDescent="0.25">
      <c r="B161" s="200"/>
      <c r="C161" s="149"/>
      <c r="D161" s="552" t="s">
        <v>131</v>
      </c>
      <c r="E161" s="150">
        <f t="shared" ref="E161:K161" si="2">E162+E201</f>
        <v>149019000</v>
      </c>
      <c r="F161" s="150">
        <f t="shared" si="2"/>
        <v>0</v>
      </c>
      <c r="G161" s="150">
        <f t="shared" si="2"/>
        <v>13500000</v>
      </c>
      <c r="H161" s="150">
        <f t="shared" si="2"/>
        <v>0</v>
      </c>
      <c r="I161" s="150">
        <f t="shared" si="2"/>
        <v>162519000</v>
      </c>
      <c r="J161" s="386">
        <f t="shared" si="2"/>
        <v>21904982</v>
      </c>
      <c r="K161" s="150">
        <f t="shared" si="2"/>
        <v>140614018</v>
      </c>
      <c r="L161" s="121"/>
    </row>
    <row r="162" spans="2:12" ht="18" x14ac:dyDescent="0.25">
      <c r="B162" s="201"/>
      <c r="C162" s="140">
        <v>20201201</v>
      </c>
      <c r="D162" s="546" t="s">
        <v>132</v>
      </c>
      <c r="E162" s="141">
        <f t="shared" ref="E162:J162" si="3">E163+E174+E191+E200</f>
        <v>21300000</v>
      </c>
      <c r="F162" s="158">
        <f t="shared" si="3"/>
        <v>0</v>
      </c>
      <c r="G162" s="158">
        <f t="shared" si="3"/>
        <v>0</v>
      </c>
      <c r="H162" s="158">
        <f t="shared" si="3"/>
        <v>0</v>
      </c>
      <c r="I162" s="141">
        <f t="shared" si="3"/>
        <v>21300000</v>
      </c>
      <c r="J162" s="141">
        <f t="shared" si="3"/>
        <v>2808500</v>
      </c>
      <c r="K162" s="222">
        <f>I162-J162</f>
        <v>18491500</v>
      </c>
      <c r="L162" s="121"/>
    </row>
    <row r="163" spans="2:12" ht="15.75" x14ac:dyDescent="0.25">
      <c r="B163" s="192"/>
      <c r="C163" s="134" t="s">
        <v>32</v>
      </c>
      <c r="D163" s="553" t="s">
        <v>33</v>
      </c>
      <c r="E163" s="135">
        <f>'PROYECCION 2020'!C25</f>
        <v>6000000</v>
      </c>
      <c r="F163" s="136">
        <f>SUM(F164:F173)</f>
        <v>0</v>
      </c>
      <c r="G163" s="136">
        <f>SUM(G164:G173)</f>
        <v>0</v>
      </c>
      <c r="H163" s="136">
        <f>SUM(H164:H173)</f>
        <v>0</v>
      </c>
      <c r="I163" s="137">
        <f>E163+F163+G163-H163</f>
        <v>6000000</v>
      </c>
      <c r="J163" s="379">
        <f>SUM(J164:J173)</f>
        <v>0</v>
      </c>
      <c r="K163" s="216">
        <f>I163-J163</f>
        <v>6000000</v>
      </c>
      <c r="L163" s="121"/>
    </row>
    <row r="164" spans="2:12" x14ac:dyDescent="0.2">
      <c r="B164" s="210"/>
      <c r="C164" s="211"/>
      <c r="D164" s="538"/>
      <c r="E164" s="122"/>
      <c r="F164" s="123"/>
      <c r="G164" s="9"/>
      <c r="H164" s="10"/>
      <c r="I164" s="39"/>
      <c r="J164" s="209"/>
      <c r="K164" s="217"/>
      <c r="L164" s="121"/>
    </row>
    <row r="165" spans="2:12" x14ac:dyDescent="0.2">
      <c r="B165" s="281"/>
      <c r="C165" s="282"/>
      <c r="D165" s="554"/>
      <c r="E165" s="122"/>
      <c r="F165" s="123"/>
      <c r="G165" s="9"/>
      <c r="H165" s="10"/>
      <c r="I165" s="39"/>
      <c r="J165" s="209"/>
      <c r="K165" s="217"/>
      <c r="L165" s="121"/>
    </row>
    <row r="166" spans="2:12" x14ac:dyDescent="0.2">
      <c r="B166" s="210"/>
      <c r="C166" s="211"/>
      <c r="D166" s="555"/>
      <c r="E166" s="122"/>
      <c r="F166" s="123"/>
      <c r="G166" s="9"/>
      <c r="H166" s="10"/>
      <c r="I166" s="39"/>
      <c r="J166" s="209"/>
      <c r="K166" s="217"/>
      <c r="L166" s="121"/>
    </row>
    <row r="167" spans="2:12" x14ac:dyDescent="0.2">
      <c r="B167" s="210"/>
      <c r="C167" s="211"/>
      <c r="D167" s="555"/>
      <c r="E167" s="122"/>
      <c r="F167" s="123"/>
      <c r="G167" s="9"/>
      <c r="H167" s="10"/>
      <c r="I167" s="39"/>
      <c r="J167" s="209"/>
      <c r="K167" s="217"/>
      <c r="L167" s="121"/>
    </row>
    <row r="168" spans="2:12" x14ac:dyDescent="0.2">
      <c r="B168" s="210"/>
      <c r="C168" s="211"/>
      <c r="D168" s="555"/>
      <c r="E168" s="122"/>
      <c r="F168" s="123"/>
      <c r="G168" s="9"/>
      <c r="H168" s="10"/>
      <c r="I168" s="39"/>
      <c r="J168" s="209"/>
      <c r="K168" s="217"/>
      <c r="L168" s="121"/>
    </row>
    <row r="169" spans="2:12" x14ac:dyDescent="0.2">
      <c r="B169" s="210"/>
      <c r="C169" s="211"/>
      <c r="D169" s="555"/>
      <c r="E169" s="122"/>
      <c r="F169" s="123"/>
      <c r="G169" s="9"/>
      <c r="H169" s="10"/>
      <c r="I169" s="39"/>
      <c r="J169" s="209"/>
      <c r="K169" s="217"/>
      <c r="L169" s="121"/>
    </row>
    <row r="170" spans="2:12" x14ac:dyDescent="0.2">
      <c r="B170" s="194"/>
      <c r="C170" s="58"/>
      <c r="D170" s="556"/>
      <c r="E170" s="122"/>
      <c r="F170" s="123"/>
      <c r="G170" s="9"/>
      <c r="H170" s="10"/>
      <c r="I170" s="39"/>
      <c r="J170" s="209"/>
      <c r="K170" s="217"/>
      <c r="L170" s="121"/>
    </row>
    <row r="171" spans="2:12" x14ac:dyDescent="0.2">
      <c r="B171" s="194"/>
      <c r="C171" s="58"/>
      <c r="D171" s="556"/>
      <c r="E171" s="122"/>
      <c r="F171" s="123"/>
      <c r="G171" s="9"/>
      <c r="H171" s="10"/>
      <c r="I171" s="39"/>
      <c r="J171" s="209"/>
      <c r="K171" s="217"/>
      <c r="L171" s="121"/>
    </row>
    <row r="172" spans="2:12" x14ac:dyDescent="0.2">
      <c r="B172" s="194"/>
      <c r="C172" s="58"/>
      <c r="D172" s="556"/>
      <c r="E172" s="122"/>
      <c r="F172" s="123"/>
      <c r="G172" s="9"/>
      <c r="H172" s="10"/>
      <c r="I172" s="39"/>
      <c r="J172" s="209"/>
      <c r="K172" s="217"/>
      <c r="L172" s="121"/>
    </row>
    <row r="173" spans="2:12" x14ac:dyDescent="0.2">
      <c r="B173" s="194"/>
      <c r="C173" s="58"/>
      <c r="D173" s="556"/>
      <c r="E173" s="122"/>
      <c r="F173" s="123"/>
      <c r="G173" s="9"/>
      <c r="H173" s="10"/>
      <c r="I173" s="39"/>
      <c r="J173" s="209"/>
      <c r="K173" s="217"/>
      <c r="L173" s="121"/>
    </row>
    <row r="174" spans="2:12" ht="15.75" x14ac:dyDescent="0.25">
      <c r="B174" s="192"/>
      <c r="C174" s="134">
        <v>2020120102</v>
      </c>
      <c r="D174" s="553" t="s">
        <v>35</v>
      </c>
      <c r="E174" s="135">
        <f>'PROYECCION 2020'!C26</f>
        <v>14000000</v>
      </c>
      <c r="F174" s="153">
        <f>SUM(F175:F190)</f>
        <v>0</v>
      </c>
      <c r="G174" s="153">
        <f>SUM(G175:G190)</f>
        <v>0</v>
      </c>
      <c r="H174" s="153">
        <f>SUM(H175:H190)</f>
        <v>0</v>
      </c>
      <c r="I174" s="137">
        <f>E174+F174+G174-H174</f>
        <v>14000000</v>
      </c>
      <c r="J174" s="379">
        <f>SUM(J175:J190)</f>
        <v>2808500</v>
      </c>
      <c r="K174" s="216">
        <f>I174-J174</f>
        <v>11191500</v>
      </c>
      <c r="L174" s="234">
        <f>K174</f>
        <v>11191500</v>
      </c>
    </row>
    <row r="175" spans="2:12" x14ac:dyDescent="0.2">
      <c r="B175" s="194">
        <v>43850</v>
      </c>
      <c r="C175" s="58"/>
      <c r="D175" s="557" t="s">
        <v>186</v>
      </c>
      <c r="E175" s="122"/>
      <c r="F175" s="45"/>
      <c r="G175" s="9"/>
      <c r="H175" s="10"/>
      <c r="I175" s="39"/>
      <c r="J175" s="382">
        <f>420000+79800</f>
        <v>499800</v>
      </c>
      <c r="K175" s="217"/>
      <c r="L175" s="121"/>
    </row>
    <row r="176" spans="2:12" x14ac:dyDescent="0.2">
      <c r="B176" s="194">
        <v>43853</v>
      </c>
      <c r="C176" s="58"/>
      <c r="D176" s="545" t="s">
        <v>187</v>
      </c>
      <c r="E176" s="122"/>
      <c r="F176" s="45"/>
      <c r="G176" s="9"/>
      <c r="H176" s="10"/>
      <c r="I176" s="39"/>
      <c r="J176" s="209">
        <v>1300000</v>
      </c>
      <c r="K176" s="217"/>
      <c r="L176" s="121"/>
    </row>
    <row r="177" spans="2:12" x14ac:dyDescent="0.2">
      <c r="B177" s="194">
        <v>43895</v>
      </c>
      <c r="C177" s="58"/>
      <c r="D177" s="557" t="s">
        <v>212</v>
      </c>
      <c r="E177" s="122"/>
      <c r="F177" s="45"/>
      <c r="G177" s="9"/>
      <c r="H177" s="10"/>
      <c r="I177" s="39"/>
      <c r="J177" s="209">
        <v>1008700</v>
      </c>
      <c r="K177" s="217"/>
      <c r="L177" s="121"/>
    </row>
    <row r="178" spans="2:12" x14ac:dyDescent="0.2">
      <c r="B178" s="194"/>
      <c r="C178" s="58"/>
      <c r="D178" s="557"/>
      <c r="E178" s="122"/>
      <c r="F178" s="45"/>
      <c r="G178" s="9"/>
      <c r="H178" s="10"/>
      <c r="I178" s="39"/>
      <c r="J178" s="209"/>
      <c r="K178" s="217"/>
      <c r="L178" s="121"/>
    </row>
    <row r="179" spans="2:12" x14ac:dyDescent="0.2">
      <c r="B179" s="194"/>
      <c r="C179" s="58"/>
      <c r="D179" s="557"/>
      <c r="E179" s="122"/>
      <c r="F179" s="45"/>
      <c r="G179" s="9"/>
      <c r="H179" s="10"/>
      <c r="I179" s="39"/>
      <c r="J179" s="209"/>
      <c r="K179" s="217"/>
      <c r="L179" s="121"/>
    </row>
    <row r="180" spans="2:12" x14ac:dyDescent="0.2">
      <c r="B180" s="194"/>
      <c r="C180" s="58"/>
      <c r="D180" s="557"/>
      <c r="E180" s="122"/>
      <c r="F180" s="45"/>
      <c r="G180" s="9"/>
      <c r="H180" s="10"/>
      <c r="I180" s="39"/>
      <c r="J180" s="209"/>
      <c r="K180" s="217"/>
      <c r="L180" s="121"/>
    </row>
    <row r="181" spans="2:12" x14ac:dyDescent="0.2">
      <c r="B181" s="194"/>
      <c r="C181" s="58"/>
      <c r="D181" s="557"/>
      <c r="E181" s="122"/>
      <c r="F181" s="45"/>
      <c r="G181" s="9"/>
      <c r="H181" s="10"/>
      <c r="I181" s="39"/>
      <c r="J181" s="209"/>
      <c r="K181" s="217"/>
      <c r="L181" s="121"/>
    </row>
    <row r="182" spans="2:12" x14ac:dyDescent="0.2">
      <c r="B182" s="194"/>
      <c r="C182" s="58"/>
      <c r="D182" s="557"/>
      <c r="E182" s="122"/>
      <c r="F182" s="45"/>
      <c r="G182" s="9"/>
      <c r="H182" s="10"/>
      <c r="I182" s="39"/>
      <c r="K182" s="217"/>
      <c r="L182" s="121"/>
    </row>
    <row r="183" spans="2:12" x14ac:dyDescent="0.2">
      <c r="B183" s="210"/>
      <c r="C183" s="211"/>
      <c r="D183" s="555"/>
      <c r="E183" s="277"/>
      <c r="F183" s="45"/>
      <c r="G183" s="9"/>
      <c r="H183" s="10"/>
      <c r="I183" s="39"/>
      <c r="J183" s="382"/>
      <c r="K183" s="217"/>
      <c r="L183" s="121"/>
    </row>
    <row r="184" spans="2:12" x14ac:dyDescent="0.2">
      <c r="B184" s="210"/>
      <c r="C184" s="211"/>
      <c r="D184" s="555"/>
      <c r="E184" s="277"/>
      <c r="F184" s="45"/>
      <c r="G184" s="9"/>
      <c r="H184" s="10"/>
      <c r="I184" s="39"/>
      <c r="J184" s="209"/>
      <c r="K184" s="217"/>
      <c r="L184" s="121"/>
    </row>
    <row r="185" spans="2:12" x14ac:dyDescent="0.2">
      <c r="B185" s="281"/>
      <c r="C185" s="282"/>
      <c r="D185" s="554"/>
      <c r="E185" s="277"/>
      <c r="F185" s="45"/>
      <c r="G185" s="9"/>
      <c r="H185" s="10"/>
      <c r="I185" s="39"/>
      <c r="J185" s="209"/>
      <c r="K185" s="217"/>
      <c r="L185" s="121"/>
    </row>
    <row r="186" spans="2:12" x14ac:dyDescent="0.2">
      <c r="B186" s="210"/>
      <c r="C186" s="211"/>
      <c r="D186" s="555"/>
      <c r="E186" s="277"/>
      <c r="F186" s="45"/>
      <c r="G186" s="9"/>
      <c r="H186" s="10"/>
      <c r="I186" s="39"/>
      <c r="J186" s="209"/>
      <c r="K186" s="217"/>
      <c r="L186" s="121"/>
    </row>
    <row r="187" spans="2:12" x14ac:dyDescent="0.2">
      <c r="B187" s="210"/>
      <c r="C187" s="211"/>
      <c r="D187" s="555"/>
      <c r="E187" s="277"/>
      <c r="F187" s="45"/>
      <c r="G187" s="9"/>
      <c r="H187" s="10"/>
      <c r="I187" s="39"/>
      <c r="J187" s="209"/>
      <c r="K187" s="217"/>
      <c r="L187" s="121"/>
    </row>
    <row r="188" spans="2:12" x14ac:dyDescent="0.2">
      <c r="B188" s="194"/>
      <c r="C188" s="58"/>
      <c r="D188" s="557"/>
      <c r="E188" s="122"/>
      <c r="F188" s="45"/>
      <c r="G188" s="9"/>
      <c r="H188" s="10"/>
      <c r="I188" s="39"/>
      <c r="J188" s="209"/>
      <c r="K188" s="217"/>
      <c r="L188" s="121"/>
    </row>
    <row r="189" spans="2:12" x14ac:dyDescent="0.2">
      <c r="B189" s="194"/>
      <c r="C189" s="58"/>
      <c r="D189" s="557"/>
      <c r="E189" s="122"/>
      <c r="F189" s="45"/>
      <c r="G189" s="9"/>
      <c r="H189" s="10"/>
      <c r="I189" s="39"/>
      <c r="J189" s="209"/>
      <c r="K189" s="217"/>
      <c r="L189" s="121"/>
    </row>
    <row r="190" spans="2:12" x14ac:dyDescent="0.2">
      <c r="B190" s="194"/>
      <c r="C190" s="58"/>
      <c r="D190" s="557"/>
      <c r="E190" s="122"/>
      <c r="F190" s="45"/>
      <c r="G190" s="9"/>
      <c r="H190" s="10"/>
      <c r="I190" s="39"/>
      <c r="J190" s="209"/>
      <c r="K190" s="217"/>
      <c r="L190" s="121"/>
    </row>
    <row r="191" spans="2:12" ht="15.75" x14ac:dyDescent="0.25">
      <c r="B191" s="192"/>
      <c r="C191" s="134" t="s">
        <v>36</v>
      </c>
      <c r="D191" s="553" t="s">
        <v>37</v>
      </c>
      <c r="E191" s="135">
        <f>'PROYECCION 2020'!C27</f>
        <v>1300000</v>
      </c>
      <c r="F191" s="136">
        <f>SUM(F192:F199)</f>
        <v>0</v>
      </c>
      <c r="G191" s="136">
        <f>SUM(G192:G199)</f>
        <v>0</v>
      </c>
      <c r="H191" s="136">
        <f>SUM(H192:H199)</f>
        <v>0</v>
      </c>
      <c r="I191" s="137">
        <f>E191+F191+G191-H191</f>
        <v>1300000</v>
      </c>
      <c r="J191" s="383">
        <f>SUM(J192:J199)</f>
        <v>0</v>
      </c>
      <c r="K191" s="216">
        <f>I191-J191</f>
        <v>1300000</v>
      </c>
      <c r="L191" s="121"/>
    </row>
    <row r="192" spans="2:12" x14ac:dyDescent="0.2">
      <c r="B192" s="210"/>
      <c r="C192" s="211"/>
      <c r="D192" s="555"/>
      <c r="E192" s="122"/>
      <c r="F192" s="123"/>
      <c r="G192" s="9"/>
      <c r="H192" s="10"/>
      <c r="I192" s="39"/>
      <c r="J192" s="209"/>
      <c r="K192" s="217"/>
      <c r="L192" s="121"/>
    </row>
    <row r="193" spans="2:12" x14ac:dyDescent="0.2">
      <c r="B193" s="194"/>
      <c r="C193" s="58"/>
      <c r="D193" s="556"/>
      <c r="E193" s="122"/>
      <c r="F193" s="123"/>
      <c r="G193" s="9"/>
      <c r="H193" s="10"/>
      <c r="I193" s="39"/>
      <c r="J193" s="209"/>
      <c r="K193" s="217"/>
      <c r="L193" s="121"/>
    </row>
    <row r="194" spans="2:12" x14ac:dyDescent="0.2">
      <c r="B194" s="194"/>
      <c r="C194" s="58"/>
      <c r="D194" s="556"/>
      <c r="E194" s="122"/>
      <c r="F194" s="123"/>
      <c r="G194" s="9"/>
      <c r="H194" s="10"/>
      <c r="I194" s="39"/>
      <c r="J194" s="209"/>
      <c r="K194" s="217"/>
      <c r="L194" s="121"/>
    </row>
    <row r="195" spans="2:12" x14ac:dyDescent="0.2">
      <c r="B195" s="194"/>
      <c r="C195" s="58"/>
      <c r="D195" s="556"/>
      <c r="E195" s="122"/>
      <c r="F195" s="123"/>
      <c r="G195" s="9"/>
      <c r="H195" s="10"/>
      <c r="I195" s="39"/>
      <c r="J195" s="209"/>
      <c r="K195" s="217"/>
      <c r="L195" s="121"/>
    </row>
    <row r="196" spans="2:12" x14ac:dyDescent="0.2">
      <c r="B196" s="194"/>
      <c r="C196" s="58"/>
      <c r="D196" s="556"/>
      <c r="E196" s="122"/>
      <c r="F196" s="123"/>
      <c r="G196" s="9"/>
      <c r="H196" s="10"/>
      <c r="I196" s="39"/>
      <c r="J196" s="209"/>
      <c r="K196" s="217"/>
      <c r="L196" s="121"/>
    </row>
    <row r="197" spans="2:12" x14ac:dyDescent="0.2">
      <c r="B197" s="194"/>
      <c r="C197" s="58"/>
      <c r="D197" s="556"/>
      <c r="E197" s="122"/>
      <c r="F197" s="123"/>
      <c r="G197" s="9"/>
      <c r="H197" s="10"/>
      <c r="I197" s="39"/>
      <c r="J197" s="209"/>
      <c r="K197" s="217"/>
      <c r="L197" s="121"/>
    </row>
    <row r="198" spans="2:12" x14ac:dyDescent="0.2">
      <c r="B198" s="194"/>
      <c r="C198" s="58"/>
      <c r="D198" s="556"/>
      <c r="E198" s="122"/>
      <c r="F198" s="123"/>
      <c r="G198" s="9"/>
      <c r="H198" s="10"/>
      <c r="I198" s="39"/>
      <c r="J198" s="209"/>
      <c r="K198" s="217"/>
      <c r="L198" s="121"/>
    </row>
    <row r="199" spans="2:12" x14ac:dyDescent="0.2">
      <c r="B199" s="194"/>
      <c r="C199" s="58"/>
      <c r="D199" s="556"/>
      <c r="E199" s="122"/>
      <c r="F199" s="123"/>
      <c r="G199" s="9"/>
      <c r="H199" s="10"/>
      <c r="I199" s="39"/>
      <c r="J199" s="209"/>
      <c r="K199" s="217"/>
      <c r="L199" s="121"/>
    </row>
    <row r="200" spans="2:12" x14ac:dyDescent="0.2">
      <c r="B200" s="195"/>
      <c r="C200" s="124" t="s">
        <v>38</v>
      </c>
      <c r="D200" s="551" t="s">
        <v>39</v>
      </c>
      <c r="E200" s="125">
        <v>0</v>
      </c>
      <c r="F200" s="126">
        <v>0</v>
      </c>
      <c r="G200" s="120">
        <v>0</v>
      </c>
      <c r="H200" s="120">
        <v>0</v>
      </c>
      <c r="I200" s="120">
        <f>E200+F200+G200-H200</f>
        <v>0</v>
      </c>
      <c r="J200" s="380"/>
      <c r="K200" s="218"/>
      <c r="L200" s="121"/>
    </row>
    <row r="201" spans="2:12" ht="18" x14ac:dyDescent="0.25">
      <c r="B201" s="201"/>
      <c r="C201" s="140" t="s">
        <v>40</v>
      </c>
      <c r="D201" s="558" t="s">
        <v>133</v>
      </c>
      <c r="E201" s="151">
        <f t="shared" ref="E201:K201" si="4">E202+E224+E357+E377+E392+E429+E459+E470+E474+E483+E493+E500+E506+E511+E515+E519</f>
        <v>127719000</v>
      </c>
      <c r="F201" s="151">
        <f t="shared" si="4"/>
        <v>0</v>
      </c>
      <c r="G201" s="151">
        <f t="shared" si="4"/>
        <v>13500000</v>
      </c>
      <c r="H201" s="151">
        <f t="shared" si="4"/>
        <v>0</v>
      </c>
      <c r="I201" s="151">
        <f t="shared" si="4"/>
        <v>141219000</v>
      </c>
      <c r="J201" s="387">
        <f t="shared" si="4"/>
        <v>19096482</v>
      </c>
      <c r="K201" s="151">
        <f t="shared" si="4"/>
        <v>122122518</v>
      </c>
      <c r="L201" s="121"/>
    </row>
    <row r="202" spans="2:12" ht="15.75" x14ac:dyDescent="0.25">
      <c r="B202" s="192"/>
      <c r="C202" s="134">
        <v>2020120201</v>
      </c>
      <c r="D202" s="553" t="s">
        <v>43</v>
      </c>
      <c r="E202" s="135">
        <f>'PROYECCION 2020'!C30</f>
        <v>9000000</v>
      </c>
      <c r="F202" s="153">
        <f>SUM(F203:F223)</f>
        <v>0</v>
      </c>
      <c r="G202" s="153">
        <f>SUM(G203:G223)</f>
        <v>10000000</v>
      </c>
      <c r="H202" s="153">
        <f>SUM(H203:H223)</f>
        <v>0</v>
      </c>
      <c r="I202" s="137">
        <f>E202+F202+G202-H202</f>
        <v>19000000</v>
      </c>
      <c r="J202" s="388">
        <f>SUM(J203:J223)</f>
        <v>2562000</v>
      </c>
      <c r="K202" s="216">
        <f>I202-J202</f>
        <v>16438000</v>
      </c>
      <c r="L202" s="234">
        <f>K202</f>
        <v>16438000</v>
      </c>
    </row>
    <row r="203" spans="2:12" x14ac:dyDescent="0.2">
      <c r="B203" s="194">
        <v>43850</v>
      </c>
      <c r="C203" s="58"/>
      <c r="D203" s="557" t="s">
        <v>185</v>
      </c>
      <c r="E203" s="122"/>
      <c r="F203" s="45"/>
      <c r="G203" s="11">
        <v>10000000</v>
      </c>
      <c r="H203" s="10"/>
      <c r="I203" s="39"/>
      <c r="J203" s="209"/>
      <c r="K203" s="217"/>
      <c r="L203" s="121"/>
    </row>
    <row r="204" spans="2:12" x14ac:dyDescent="0.2">
      <c r="B204" s="194">
        <v>43853</v>
      </c>
      <c r="C204" s="58"/>
      <c r="D204" s="556" t="s">
        <v>187</v>
      </c>
      <c r="E204" s="122"/>
      <c r="F204" s="45"/>
      <c r="G204" s="11"/>
      <c r="H204" s="10"/>
      <c r="I204" s="39"/>
      <c r="J204" s="209">
        <v>1400000</v>
      </c>
      <c r="K204" s="217"/>
      <c r="L204" s="121"/>
    </row>
    <row r="205" spans="2:12" x14ac:dyDescent="0.2">
      <c r="B205" s="194">
        <v>43895</v>
      </c>
      <c r="C205" s="58"/>
      <c r="D205" s="557" t="s">
        <v>212</v>
      </c>
      <c r="E205" s="122"/>
      <c r="F205" s="45"/>
      <c r="G205" s="11"/>
      <c r="H205" s="10"/>
      <c r="I205" s="39"/>
      <c r="J205" s="209">
        <v>1162000</v>
      </c>
      <c r="K205" s="217"/>
      <c r="L205" s="121"/>
    </row>
    <row r="206" spans="2:12" x14ac:dyDescent="0.2">
      <c r="B206" s="194"/>
      <c r="C206" s="58"/>
      <c r="D206" s="556"/>
      <c r="E206" s="122"/>
      <c r="F206" s="45"/>
      <c r="G206" s="11"/>
      <c r="H206" s="10"/>
      <c r="I206" s="39"/>
      <c r="J206" s="283"/>
      <c r="K206" s="217"/>
      <c r="L206" s="209"/>
    </row>
    <row r="207" spans="2:12" x14ac:dyDescent="0.2">
      <c r="B207" s="194"/>
      <c r="C207" s="58"/>
      <c r="D207" s="559"/>
      <c r="E207" s="395"/>
      <c r="F207" s="396"/>
      <c r="G207" s="397"/>
      <c r="H207" s="178"/>
      <c r="I207" s="175"/>
      <c r="J207" s="283"/>
      <c r="K207" s="217"/>
      <c r="L207" s="209"/>
    </row>
    <row r="208" spans="2:12" x14ac:dyDescent="0.2">
      <c r="B208" s="194"/>
      <c r="C208" s="58"/>
      <c r="D208" s="545"/>
      <c r="E208" s="121"/>
      <c r="F208" s="396"/>
      <c r="G208" s="397"/>
      <c r="H208" s="178"/>
      <c r="I208" s="121"/>
      <c r="J208" s="209"/>
      <c r="K208" s="217"/>
      <c r="L208" s="21"/>
    </row>
    <row r="209" spans="2:12" x14ac:dyDescent="0.2">
      <c r="B209" s="194"/>
      <c r="C209" s="58"/>
      <c r="D209" s="556"/>
      <c r="E209" s="122"/>
      <c r="F209" s="45"/>
      <c r="G209" s="11"/>
      <c r="H209" s="10"/>
      <c r="I209" s="39"/>
      <c r="J209" s="382"/>
      <c r="K209" s="217"/>
      <c r="L209" s="121"/>
    </row>
    <row r="210" spans="2:12" x14ac:dyDescent="0.2">
      <c r="B210" s="194"/>
      <c r="C210" s="58"/>
      <c r="D210" s="556"/>
      <c r="E210" s="122"/>
      <c r="F210" s="45"/>
      <c r="G210" s="11"/>
      <c r="H210" s="10"/>
      <c r="I210" s="39"/>
      <c r="J210" s="382"/>
      <c r="K210" s="217"/>
      <c r="L210" s="121"/>
    </row>
    <row r="211" spans="2:12" x14ac:dyDescent="0.2">
      <c r="B211" s="194"/>
      <c r="C211" s="58"/>
      <c r="D211" s="557"/>
      <c r="E211" s="122"/>
      <c r="F211" s="45"/>
      <c r="G211" s="11"/>
      <c r="H211" s="10"/>
      <c r="I211" s="39"/>
      <c r="J211" s="382"/>
      <c r="K211" s="217"/>
      <c r="L211" s="121"/>
    </row>
    <row r="212" spans="2:12" x14ac:dyDescent="0.2">
      <c r="B212" s="281"/>
      <c r="C212" s="282"/>
      <c r="D212" s="554"/>
      <c r="E212" s="122"/>
      <c r="F212" s="45"/>
      <c r="G212" s="11"/>
      <c r="H212" s="10"/>
      <c r="I212" s="39"/>
      <c r="J212" s="382"/>
      <c r="K212" s="217"/>
      <c r="L212" s="121"/>
    </row>
    <row r="213" spans="2:12" x14ac:dyDescent="0.2">
      <c r="B213" s="210"/>
      <c r="C213" s="211"/>
      <c r="D213" s="554"/>
      <c r="E213" s="122"/>
      <c r="F213" s="45"/>
      <c r="G213" s="11"/>
      <c r="H213" s="10"/>
      <c r="I213" s="39"/>
      <c r="J213" s="209"/>
      <c r="K213" s="217"/>
      <c r="L213" s="121"/>
    </row>
    <row r="214" spans="2:12" x14ac:dyDescent="0.2">
      <c r="B214" s="194"/>
      <c r="C214" s="58"/>
      <c r="D214" s="556"/>
      <c r="E214" s="122"/>
      <c r="F214" s="45"/>
      <c r="G214" s="11"/>
      <c r="H214" s="10"/>
      <c r="I214" s="39"/>
      <c r="J214" s="209"/>
      <c r="K214" s="217"/>
      <c r="L214" s="121"/>
    </row>
    <row r="215" spans="2:12" x14ac:dyDescent="0.2">
      <c r="B215" s="194"/>
      <c r="C215" s="58"/>
      <c r="D215" s="556"/>
      <c r="E215" s="122"/>
      <c r="F215" s="45"/>
      <c r="G215" s="11"/>
      <c r="H215" s="10"/>
      <c r="I215" s="39"/>
      <c r="J215" s="209"/>
      <c r="K215" s="217"/>
      <c r="L215" s="121"/>
    </row>
    <row r="216" spans="2:12" x14ac:dyDescent="0.2">
      <c r="B216" s="194"/>
      <c r="C216" s="58"/>
      <c r="D216" s="556"/>
      <c r="E216" s="122"/>
      <c r="F216" s="45"/>
      <c r="G216" s="11"/>
      <c r="H216" s="10"/>
      <c r="I216" s="39"/>
      <c r="J216" s="209"/>
      <c r="K216" s="217"/>
      <c r="L216" s="121"/>
    </row>
    <row r="217" spans="2:12" x14ac:dyDescent="0.2">
      <c r="B217" s="194"/>
      <c r="C217" s="58"/>
      <c r="D217" s="556"/>
      <c r="E217" s="122"/>
      <c r="F217" s="45"/>
      <c r="G217" s="11"/>
      <c r="H217" s="10"/>
      <c r="I217" s="39"/>
      <c r="J217" s="209"/>
      <c r="K217" s="217"/>
      <c r="L217" s="121"/>
    </row>
    <row r="218" spans="2:12" x14ac:dyDescent="0.2">
      <c r="B218" s="194"/>
      <c r="C218" s="58"/>
      <c r="D218" s="556"/>
      <c r="E218" s="122"/>
      <c r="F218" s="45"/>
      <c r="G218" s="11"/>
      <c r="H218" s="10"/>
      <c r="I218" s="39"/>
      <c r="J218" s="209"/>
      <c r="K218" s="217"/>
      <c r="L218" s="121"/>
    </row>
    <row r="219" spans="2:12" x14ac:dyDescent="0.2">
      <c r="B219" s="194"/>
      <c r="C219" s="58"/>
      <c r="D219" s="556"/>
      <c r="E219" s="122"/>
      <c r="F219" s="45"/>
      <c r="G219" s="11"/>
      <c r="H219" s="10"/>
      <c r="I219" s="39"/>
      <c r="J219" s="209"/>
      <c r="K219" s="217"/>
      <c r="L219" s="121"/>
    </row>
    <row r="220" spans="2:12" x14ac:dyDescent="0.2">
      <c r="B220" s="194"/>
      <c r="C220" s="58"/>
      <c r="D220" s="556"/>
      <c r="E220" s="122"/>
      <c r="F220" s="45"/>
      <c r="G220" s="11"/>
      <c r="H220" s="10"/>
      <c r="I220" s="39"/>
      <c r="J220" s="209"/>
      <c r="K220" s="217"/>
      <c r="L220" s="121"/>
    </row>
    <row r="221" spans="2:12" x14ac:dyDescent="0.2">
      <c r="B221" s="194"/>
      <c r="C221" s="58"/>
      <c r="D221" s="556"/>
      <c r="E221" s="122"/>
      <c r="F221" s="45"/>
      <c r="G221" s="11"/>
      <c r="H221" s="10"/>
      <c r="I221" s="39"/>
      <c r="J221" s="209"/>
      <c r="K221" s="217"/>
      <c r="L221" s="121"/>
    </row>
    <row r="222" spans="2:12" x14ac:dyDescent="0.2">
      <c r="B222" s="194"/>
      <c r="C222" s="58"/>
      <c r="D222" s="556"/>
      <c r="E222" s="122"/>
      <c r="F222" s="45"/>
      <c r="G222" s="11"/>
      <c r="H222" s="10"/>
      <c r="I222" s="39"/>
      <c r="J222" s="209"/>
      <c r="K222" s="217"/>
      <c r="L222" s="121"/>
    </row>
    <row r="223" spans="2:12" x14ac:dyDescent="0.2">
      <c r="B223" s="194"/>
      <c r="C223" s="58"/>
      <c r="D223" s="556"/>
      <c r="E223" s="122"/>
      <c r="F223" s="45"/>
      <c r="G223" s="11"/>
      <c r="H223" s="10"/>
      <c r="I223" s="39"/>
      <c r="J223" s="209"/>
      <c r="K223" s="217"/>
      <c r="L223" s="121"/>
    </row>
    <row r="224" spans="2:12" ht="15.75" x14ac:dyDescent="0.25">
      <c r="B224" s="192"/>
      <c r="C224" s="134">
        <v>2020120202</v>
      </c>
      <c r="D224" s="553" t="s">
        <v>44</v>
      </c>
      <c r="E224" s="135">
        <f>'PROYECCION 2020'!C31</f>
        <v>52500000</v>
      </c>
      <c r="F224" s="153">
        <f>SUM(F225:F356)</f>
        <v>0</v>
      </c>
      <c r="G224" s="153">
        <f>SUM(G225:G356)</f>
        <v>0</v>
      </c>
      <c r="H224" s="153">
        <f>SUM(H225:H356)</f>
        <v>0</v>
      </c>
      <c r="I224" s="137">
        <f>E224+F224+G224-H224</f>
        <v>52500000</v>
      </c>
      <c r="J224" s="388">
        <f>SUM(J225:J356)</f>
        <v>12852320</v>
      </c>
      <c r="K224" s="216">
        <f>I224-J224</f>
        <v>39647680</v>
      </c>
      <c r="L224" s="121"/>
    </row>
    <row r="225" spans="1:12" ht="12.75" customHeight="1" x14ac:dyDescent="0.2">
      <c r="A225" s="13">
        <v>1</v>
      </c>
      <c r="B225" s="194">
        <v>43868</v>
      </c>
      <c r="C225" s="58" t="s">
        <v>198</v>
      </c>
      <c r="D225" s="556" t="s">
        <v>192</v>
      </c>
      <c r="E225" s="122"/>
      <c r="F225" s="45"/>
      <c r="G225" s="11"/>
      <c r="H225" s="10"/>
      <c r="I225" s="39"/>
      <c r="J225" s="209">
        <v>665500</v>
      </c>
      <c r="K225" s="217"/>
      <c r="L225" s="121"/>
    </row>
    <row r="226" spans="1:12" ht="12.75" customHeight="1" x14ac:dyDescent="0.2">
      <c r="B226" s="194"/>
      <c r="C226" s="58" t="s">
        <v>199</v>
      </c>
      <c r="D226" s="556" t="s">
        <v>192</v>
      </c>
      <c r="E226" s="122"/>
      <c r="F226" s="45"/>
      <c r="G226" s="11"/>
      <c r="H226" s="10"/>
      <c r="I226" s="39"/>
      <c r="J226" s="209">
        <v>100000</v>
      </c>
      <c r="K226" s="217"/>
      <c r="L226" s="121"/>
    </row>
    <row r="227" spans="1:12" ht="12.75" customHeight="1" x14ac:dyDescent="0.2">
      <c r="A227" s="13">
        <v>2</v>
      </c>
      <c r="B227" s="194">
        <v>43879</v>
      </c>
      <c r="C227" s="58" t="s">
        <v>198</v>
      </c>
      <c r="D227" s="556" t="s">
        <v>200</v>
      </c>
      <c r="E227" s="122"/>
      <c r="F227" s="45"/>
      <c r="G227" s="11"/>
      <c r="H227" s="10"/>
      <c r="I227" s="39"/>
      <c r="J227" s="209">
        <v>228800</v>
      </c>
      <c r="K227" s="217"/>
      <c r="L227" s="21"/>
    </row>
    <row r="228" spans="1:12" ht="12.75" customHeight="1" x14ac:dyDescent="0.2">
      <c r="B228" s="194"/>
      <c r="C228" s="58" t="s">
        <v>199</v>
      </c>
      <c r="D228" s="556" t="s">
        <v>200</v>
      </c>
      <c r="E228" s="122"/>
      <c r="F228" s="45"/>
      <c r="G228" s="11"/>
      <c r="H228" s="10"/>
      <c r="I228" s="39"/>
      <c r="J228" s="209">
        <v>60000</v>
      </c>
      <c r="K228" s="217"/>
      <c r="L228" s="21"/>
    </row>
    <row r="229" spans="1:12" ht="12.75" customHeight="1" x14ac:dyDescent="0.2">
      <c r="A229" s="13">
        <v>3</v>
      </c>
      <c r="B229" s="194">
        <v>43879</v>
      </c>
      <c r="C229" s="58" t="s">
        <v>198</v>
      </c>
      <c r="D229" s="556" t="s">
        <v>201</v>
      </c>
      <c r="E229" s="122"/>
      <c r="F229" s="45"/>
      <c r="G229" s="11"/>
      <c r="H229" s="10"/>
      <c r="I229" s="39"/>
      <c r="J229" s="209">
        <v>199300</v>
      </c>
      <c r="K229" s="217"/>
      <c r="L229" s="21"/>
    </row>
    <row r="230" spans="1:12" ht="12.75" customHeight="1" x14ac:dyDescent="0.2">
      <c r="B230" s="194"/>
      <c r="C230" s="58" t="s">
        <v>199</v>
      </c>
      <c r="D230" s="556" t="s">
        <v>201</v>
      </c>
      <c r="E230" s="122"/>
      <c r="F230" s="45"/>
      <c r="G230" s="11"/>
      <c r="H230" s="10"/>
      <c r="I230" s="39"/>
      <c r="J230" s="209">
        <v>60000</v>
      </c>
      <c r="K230" s="217"/>
      <c r="L230" s="121"/>
    </row>
    <row r="231" spans="1:12" ht="12.75" customHeight="1" x14ac:dyDescent="0.2">
      <c r="A231" s="13">
        <v>4</v>
      </c>
      <c r="B231" s="194">
        <v>43881</v>
      </c>
      <c r="C231" s="58" t="s">
        <v>198</v>
      </c>
      <c r="D231" s="556" t="s">
        <v>192</v>
      </c>
      <c r="E231" s="122"/>
      <c r="F231" s="45"/>
      <c r="G231" s="11"/>
      <c r="H231" s="10"/>
      <c r="I231" s="39"/>
      <c r="J231" s="209">
        <v>2329250</v>
      </c>
      <c r="K231" s="217"/>
      <c r="L231" s="121"/>
    </row>
    <row r="232" spans="1:12" ht="12.75" customHeight="1" x14ac:dyDescent="0.2">
      <c r="B232" s="194"/>
      <c r="C232" s="58" t="s">
        <v>199</v>
      </c>
      <c r="D232" s="556" t="s">
        <v>192</v>
      </c>
      <c r="E232" s="122"/>
      <c r="F232" s="45"/>
      <c r="G232" s="11"/>
      <c r="H232" s="10"/>
      <c r="I232" s="39"/>
      <c r="J232" s="209">
        <v>50000</v>
      </c>
      <c r="K232" s="217"/>
      <c r="L232" s="121"/>
    </row>
    <row r="233" spans="1:12" ht="12.75" customHeight="1" x14ac:dyDescent="0.2">
      <c r="A233" s="13">
        <v>5</v>
      </c>
      <c r="B233" s="194">
        <v>43881</v>
      </c>
      <c r="C233" s="58" t="s">
        <v>198</v>
      </c>
      <c r="D233" s="556" t="s">
        <v>205</v>
      </c>
      <c r="E233" s="122"/>
      <c r="F233" s="45"/>
      <c r="G233" s="11"/>
      <c r="H233" s="10"/>
      <c r="I233" s="39"/>
      <c r="J233" s="188">
        <v>1420650</v>
      </c>
      <c r="K233" s="217"/>
      <c r="L233" s="121"/>
    </row>
    <row r="234" spans="1:12" ht="12.75" customHeight="1" x14ac:dyDescent="0.2">
      <c r="B234" s="194"/>
      <c r="C234" s="58" t="s">
        <v>199</v>
      </c>
      <c r="D234" s="556" t="s">
        <v>205</v>
      </c>
      <c r="E234" s="122"/>
      <c r="F234" s="45"/>
      <c r="G234" s="11"/>
      <c r="H234" s="10"/>
      <c r="I234" s="39"/>
      <c r="J234" s="209">
        <v>50000</v>
      </c>
      <c r="K234" s="217"/>
      <c r="L234" s="121"/>
    </row>
    <row r="235" spans="1:12" ht="12.75" customHeight="1" x14ac:dyDescent="0.2">
      <c r="A235" s="13">
        <v>6</v>
      </c>
      <c r="B235" s="194">
        <v>43881</v>
      </c>
      <c r="C235" s="58" t="s">
        <v>198</v>
      </c>
      <c r="D235" s="556" t="s">
        <v>200</v>
      </c>
      <c r="E235" s="122"/>
      <c r="F235" s="45"/>
      <c r="G235" s="11"/>
      <c r="H235" s="10"/>
      <c r="I235" s="39"/>
      <c r="J235" s="209">
        <v>1258400</v>
      </c>
      <c r="K235" s="217"/>
      <c r="L235" s="121"/>
    </row>
    <row r="236" spans="1:12" ht="12.75" customHeight="1" x14ac:dyDescent="0.2">
      <c r="B236" s="194"/>
      <c r="C236" s="58" t="s">
        <v>199</v>
      </c>
      <c r="D236" s="556" t="s">
        <v>200</v>
      </c>
      <c r="E236" s="122"/>
      <c r="F236" s="45"/>
      <c r="G236" s="11"/>
      <c r="H236" s="10"/>
      <c r="I236" s="39"/>
      <c r="J236" s="209">
        <v>50000</v>
      </c>
      <c r="K236" s="217"/>
      <c r="L236" s="121"/>
    </row>
    <row r="237" spans="1:12" ht="12.75" customHeight="1" x14ac:dyDescent="0.2">
      <c r="A237" s="13">
        <v>7</v>
      </c>
      <c r="B237" s="194">
        <v>43881</v>
      </c>
      <c r="C237" s="58" t="s">
        <v>198</v>
      </c>
      <c r="D237" s="556" t="s">
        <v>206</v>
      </c>
      <c r="E237" s="122"/>
      <c r="F237" s="45"/>
      <c r="G237" s="11"/>
      <c r="H237" s="10"/>
      <c r="I237" s="39"/>
      <c r="J237" s="209">
        <v>1258400</v>
      </c>
      <c r="K237" s="217"/>
      <c r="L237" s="121"/>
    </row>
    <row r="238" spans="1:12" ht="12.75" customHeight="1" x14ac:dyDescent="0.2">
      <c r="B238" s="210"/>
      <c r="C238" s="211" t="s">
        <v>199</v>
      </c>
      <c r="D238" s="555" t="s">
        <v>206</v>
      </c>
      <c r="E238" s="277"/>
      <c r="F238" s="45"/>
      <c r="G238" s="11"/>
      <c r="H238" s="10"/>
      <c r="I238" s="278"/>
      <c r="J238" s="382">
        <v>50000</v>
      </c>
      <c r="K238" s="217"/>
      <c r="L238" s="121"/>
    </row>
    <row r="239" spans="1:12" ht="12.75" customHeight="1" x14ac:dyDescent="0.2">
      <c r="A239" s="13">
        <v>8</v>
      </c>
      <c r="B239" s="194">
        <v>43881</v>
      </c>
      <c r="C239" s="58" t="s">
        <v>198</v>
      </c>
      <c r="D239" s="556" t="s">
        <v>207</v>
      </c>
      <c r="E239" s="122"/>
      <c r="F239" s="45"/>
      <c r="G239" s="11"/>
      <c r="H239" s="10"/>
      <c r="I239" s="39"/>
      <c r="J239" s="209">
        <v>1096150</v>
      </c>
      <c r="K239" s="217"/>
      <c r="L239" s="121"/>
    </row>
    <row r="240" spans="1:12" ht="12.75" customHeight="1" x14ac:dyDescent="0.2">
      <c r="B240" s="194"/>
      <c r="C240" s="58" t="s">
        <v>199</v>
      </c>
      <c r="D240" s="556" t="s">
        <v>207</v>
      </c>
      <c r="E240" s="122"/>
      <c r="F240" s="45"/>
      <c r="G240" s="11"/>
      <c r="H240" s="10"/>
      <c r="I240" s="39"/>
      <c r="J240" s="209">
        <v>50000</v>
      </c>
      <c r="K240" s="217"/>
      <c r="L240" s="121"/>
    </row>
    <row r="241" spans="1:12" ht="12.75" customHeight="1" x14ac:dyDescent="0.2">
      <c r="A241" s="13">
        <v>9</v>
      </c>
      <c r="B241" s="194">
        <v>43896</v>
      </c>
      <c r="C241" s="58" t="s">
        <v>198</v>
      </c>
      <c r="D241" s="556" t="s">
        <v>192</v>
      </c>
      <c r="E241" s="122"/>
      <c r="F241" s="45"/>
      <c r="G241" s="11"/>
      <c r="H241" s="10"/>
      <c r="I241" s="39"/>
      <c r="J241" s="209">
        <v>3327500</v>
      </c>
      <c r="K241" s="217"/>
      <c r="L241" s="121"/>
    </row>
    <row r="242" spans="1:12" ht="12.75" customHeight="1" x14ac:dyDescent="0.2">
      <c r="B242" s="194"/>
      <c r="C242" s="58" t="s">
        <v>199</v>
      </c>
      <c r="D242" s="556" t="s">
        <v>192</v>
      </c>
      <c r="E242" s="122"/>
      <c r="F242" s="45"/>
      <c r="G242" s="11"/>
      <c r="H242" s="10"/>
      <c r="I242" s="39"/>
      <c r="J242" s="209">
        <v>598370</v>
      </c>
      <c r="K242" s="217"/>
      <c r="L242" s="121"/>
    </row>
    <row r="243" spans="1:12" ht="12.75" customHeight="1" x14ac:dyDescent="0.2">
      <c r="B243" s="194"/>
      <c r="C243" s="58"/>
      <c r="D243" s="556"/>
      <c r="E243" s="122"/>
      <c r="F243" s="45"/>
      <c r="G243" s="11"/>
      <c r="H243" s="10"/>
      <c r="I243" s="39"/>
      <c r="J243" s="209"/>
      <c r="K243" s="217"/>
      <c r="L243" s="121"/>
    </row>
    <row r="244" spans="1:12" ht="12.75" customHeight="1" x14ac:dyDescent="0.2">
      <c r="B244" s="194"/>
      <c r="C244" s="58"/>
      <c r="D244" s="556"/>
      <c r="E244" s="122"/>
      <c r="F244" s="45"/>
      <c r="G244" s="11"/>
      <c r="H244" s="10"/>
      <c r="I244" s="39"/>
      <c r="J244" s="209"/>
      <c r="K244" s="217"/>
      <c r="L244" s="121"/>
    </row>
    <row r="245" spans="1:12" ht="12.75" customHeight="1" x14ac:dyDescent="0.2">
      <c r="B245" s="194"/>
      <c r="C245" s="58"/>
      <c r="D245" s="556"/>
      <c r="E245" s="122"/>
      <c r="F245" s="45"/>
      <c r="G245" s="11"/>
      <c r="H245" s="10"/>
      <c r="I245" s="39"/>
      <c r="J245" s="209"/>
      <c r="K245" s="217"/>
      <c r="L245" s="21"/>
    </row>
    <row r="246" spans="1:12" ht="12.75" customHeight="1" x14ac:dyDescent="0.2">
      <c r="B246" s="194"/>
      <c r="C246" s="58"/>
      <c r="D246" s="556"/>
      <c r="E246" s="122"/>
      <c r="F246" s="45"/>
      <c r="G246" s="11"/>
      <c r="H246" s="10"/>
      <c r="I246" s="39"/>
      <c r="J246" s="209"/>
      <c r="K246" s="217"/>
      <c r="L246" s="21"/>
    </row>
    <row r="247" spans="1:12" ht="12.75" customHeight="1" x14ac:dyDescent="0.2">
      <c r="B247" s="194"/>
      <c r="C247" s="58"/>
      <c r="D247" s="556"/>
      <c r="E247" s="122"/>
      <c r="F247" s="45"/>
      <c r="G247" s="11"/>
      <c r="H247" s="10"/>
      <c r="I247" s="39"/>
      <c r="J247" s="209"/>
      <c r="K247" s="217"/>
      <c r="L247" s="121"/>
    </row>
    <row r="248" spans="1:12" ht="12.75" customHeight="1" x14ac:dyDescent="0.2">
      <c r="B248" s="194"/>
      <c r="C248" s="58"/>
      <c r="D248" s="556"/>
      <c r="E248" s="122"/>
      <c r="F248" s="45"/>
      <c r="G248" s="11"/>
      <c r="H248" s="10"/>
      <c r="I248" s="39"/>
      <c r="J248" s="209"/>
      <c r="K248" s="217"/>
      <c r="L248" s="121"/>
    </row>
    <row r="249" spans="1:12" ht="12.75" customHeight="1" x14ac:dyDescent="0.2">
      <c r="B249" s="194"/>
      <c r="C249" s="58"/>
      <c r="D249" s="556"/>
      <c r="E249" s="122"/>
      <c r="F249" s="45"/>
      <c r="G249" s="11"/>
      <c r="H249" s="10"/>
      <c r="I249" s="39"/>
      <c r="J249" s="209"/>
      <c r="K249" s="217"/>
      <c r="L249" s="121"/>
    </row>
    <row r="250" spans="1:12" ht="12.75" customHeight="1" x14ac:dyDescent="0.2">
      <c r="B250" s="194"/>
      <c r="C250" s="58"/>
      <c r="D250" s="556"/>
      <c r="E250" s="122"/>
      <c r="F250" s="45"/>
      <c r="G250" s="11"/>
      <c r="H250" s="10"/>
      <c r="I250" s="39"/>
      <c r="J250" s="209"/>
      <c r="K250" s="217"/>
      <c r="L250" s="121"/>
    </row>
    <row r="251" spans="1:12" ht="12.75" customHeight="1" x14ac:dyDescent="0.2">
      <c r="B251" s="194"/>
      <c r="C251" s="58"/>
      <c r="D251" s="556"/>
      <c r="E251" s="122"/>
      <c r="F251" s="45"/>
      <c r="G251" s="11"/>
      <c r="H251" s="10"/>
      <c r="I251" s="39"/>
      <c r="J251" s="209"/>
      <c r="K251" s="217"/>
      <c r="L251" s="121"/>
    </row>
    <row r="252" spans="1:12" ht="12.75" customHeight="1" x14ac:dyDescent="0.2">
      <c r="B252" s="194"/>
      <c r="C252" s="58"/>
      <c r="D252" s="556"/>
      <c r="E252" s="122"/>
      <c r="F252" s="45"/>
      <c r="G252" s="11"/>
      <c r="H252" s="10"/>
      <c r="I252" s="39"/>
      <c r="J252" s="209"/>
      <c r="K252" s="217"/>
      <c r="L252" s="121"/>
    </row>
    <row r="253" spans="1:12" ht="12.75" customHeight="1" x14ac:dyDescent="0.2">
      <c r="B253" s="194"/>
      <c r="C253" s="58"/>
      <c r="D253" s="556"/>
      <c r="E253" s="122"/>
      <c r="F253" s="45"/>
      <c r="G253" s="11"/>
      <c r="H253" s="10"/>
      <c r="I253" s="39"/>
      <c r="J253" s="209"/>
      <c r="K253" s="217"/>
      <c r="L253" s="121"/>
    </row>
    <row r="254" spans="1:12" x14ac:dyDescent="0.2">
      <c r="B254" s="194"/>
      <c r="C254" s="58"/>
      <c r="D254" s="556"/>
      <c r="E254" s="122"/>
      <c r="F254" s="45"/>
      <c r="G254" s="11"/>
      <c r="H254" s="10"/>
      <c r="I254" s="39"/>
      <c r="J254" s="209"/>
      <c r="K254" s="217"/>
      <c r="L254" s="121"/>
    </row>
    <row r="255" spans="1:12" ht="12.75" customHeight="1" x14ac:dyDescent="0.2">
      <c r="B255" s="194"/>
      <c r="C255" s="58"/>
      <c r="D255" s="560"/>
      <c r="E255" s="122"/>
      <c r="F255" s="45"/>
      <c r="G255" s="11"/>
      <c r="H255" s="10"/>
      <c r="I255" s="39"/>
      <c r="J255" s="209"/>
      <c r="K255" s="217"/>
      <c r="L255" s="121"/>
    </row>
    <row r="256" spans="1:12" ht="12.75" customHeight="1" x14ac:dyDescent="0.2">
      <c r="B256" s="194"/>
      <c r="C256" s="58"/>
      <c r="D256" s="556"/>
      <c r="E256" s="122"/>
      <c r="F256" s="45"/>
      <c r="G256" s="11"/>
      <c r="H256" s="10"/>
      <c r="I256" s="39"/>
      <c r="J256" s="209"/>
      <c r="K256" s="217"/>
      <c r="L256" s="121"/>
    </row>
    <row r="257" spans="2:13" ht="12.75" customHeight="1" x14ac:dyDescent="0.2">
      <c r="B257" s="194"/>
      <c r="C257" s="58"/>
      <c r="D257" s="556"/>
      <c r="E257" s="122"/>
      <c r="F257" s="45"/>
      <c r="G257" s="11"/>
      <c r="H257" s="10"/>
      <c r="I257" s="39"/>
      <c r="J257" s="209"/>
      <c r="K257" s="217"/>
      <c r="L257" s="121"/>
      <c r="M257" s="26">
        <f>K224</f>
        <v>39647680</v>
      </c>
    </row>
    <row r="258" spans="2:13" ht="12.75" customHeight="1" x14ac:dyDescent="0.2">
      <c r="B258" s="194"/>
      <c r="C258" s="58"/>
      <c r="D258" s="556"/>
      <c r="E258" s="122"/>
      <c r="F258" s="45"/>
      <c r="G258" s="11"/>
      <c r="H258" s="10"/>
      <c r="I258" s="39"/>
      <c r="J258" s="209"/>
      <c r="K258" s="217"/>
      <c r="L258" s="121"/>
    </row>
    <row r="259" spans="2:13" ht="12.75" customHeight="1" x14ac:dyDescent="0.2">
      <c r="B259" s="194"/>
      <c r="C259" s="58"/>
      <c r="D259" s="556"/>
      <c r="E259" s="122"/>
      <c r="F259" s="45"/>
      <c r="G259" s="11"/>
      <c r="H259" s="10"/>
      <c r="I259" s="39"/>
      <c r="J259" s="209"/>
      <c r="K259" s="217"/>
      <c r="L259" s="121"/>
    </row>
    <row r="260" spans="2:13" ht="12.75" customHeight="1" x14ac:dyDescent="0.2">
      <c r="B260" s="194"/>
      <c r="C260" s="58"/>
      <c r="D260" s="556"/>
      <c r="E260" s="122"/>
      <c r="F260" s="45"/>
      <c r="G260" s="11"/>
      <c r="H260" s="10"/>
      <c r="I260" s="39"/>
      <c r="J260" s="209"/>
      <c r="K260" s="217"/>
      <c r="L260" s="121"/>
    </row>
    <row r="261" spans="2:13" ht="12.75" customHeight="1" x14ac:dyDescent="0.2">
      <c r="B261" s="194"/>
      <c r="C261" s="58"/>
      <c r="D261" s="556"/>
      <c r="E261" s="122"/>
      <c r="F261" s="45"/>
      <c r="G261" s="11"/>
      <c r="H261" s="10"/>
      <c r="I261" s="39"/>
      <c r="J261" s="209"/>
      <c r="K261" s="217"/>
      <c r="L261" s="121"/>
    </row>
    <row r="262" spans="2:13" ht="12.75" customHeight="1" x14ac:dyDescent="0.2">
      <c r="B262" s="194"/>
      <c r="C262" s="58"/>
      <c r="D262" s="556"/>
      <c r="E262" s="122"/>
      <c r="F262" s="45"/>
      <c r="G262" s="11"/>
      <c r="H262" s="10"/>
      <c r="I262" s="39"/>
      <c r="J262" s="209"/>
      <c r="K262" s="217"/>
      <c r="L262" s="121"/>
    </row>
    <row r="263" spans="2:13" ht="12.75" customHeight="1" x14ac:dyDescent="0.2">
      <c r="B263" s="194"/>
      <c r="C263" s="58"/>
      <c r="D263" s="556"/>
      <c r="E263" s="122"/>
      <c r="F263" s="45"/>
      <c r="G263" s="11"/>
      <c r="H263" s="10"/>
      <c r="I263" s="39"/>
      <c r="J263" s="209"/>
      <c r="K263" s="217"/>
      <c r="L263" s="121"/>
    </row>
    <row r="264" spans="2:13" ht="12.75" customHeight="1" x14ac:dyDescent="0.2">
      <c r="B264" s="194"/>
      <c r="C264" s="58"/>
      <c r="D264" s="556"/>
      <c r="E264" s="122"/>
      <c r="F264" s="45"/>
      <c r="G264" s="11"/>
      <c r="H264" s="10"/>
      <c r="I264" s="39"/>
      <c r="J264" s="209"/>
      <c r="K264" s="217"/>
      <c r="L264" s="121"/>
    </row>
    <row r="265" spans="2:13" ht="12.75" customHeight="1" x14ac:dyDescent="0.2">
      <c r="B265" s="194"/>
      <c r="C265" s="58"/>
      <c r="D265" s="556"/>
      <c r="E265" s="122"/>
      <c r="F265" s="45"/>
      <c r="G265" s="11"/>
      <c r="H265" s="10"/>
      <c r="I265" s="39"/>
      <c r="J265" s="209"/>
      <c r="K265" s="217"/>
      <c r="L265" s="21"/>
    </row>
    <row r="266" spans="2:13" ht="12.75" customHeight="1" x14ac:dyDescent="0.2">
      <c r="B266" s="194"/>
      <c r="C266" s="58"/>
      <c r="D266" s="556"/>
      <c r="E266" s="122"/>
      <c r="F266" s="45"/>
      <c r="G266" s="11"/>
      <c r="H266" s="10"/>
      <c r="I266" s="39"/>
      <c r="J266" s="209"/>
      <c r="K266" s="217"/>
      <c r="L266" s="121"/>
    </row>
    <row r="267" spans="2:13" x14ac:dyDescent="0.2">
      <c r="B267" s="194"/>
      <c r="C267" s="58"/>
      <c r="D267" s="556"/>
      <c r="E267" s="122"/>
      <c r="F267" s="45"/>
      <c r="G267" s="11"/>
      <c r="H267" s="10"/>
      <c r="I267" s="39"/>
      <c r="J267" s="209"/>
      <c r="K267" s="217"/>
      <c r="L267" s="121"/>
    </row>
    <row r="268" spans="2:13" ht="12.75" customHeight="1" x14ac:dyDescent="0.2">
      <c r="B268" s="194"/>
      <c r="C268" s="58"/>
      <c r="D268" s="556"/>
      <c r="E268" s="122"/>
      <c r="F268" s="45"/>
      <c r="G268" s="11"/>
      <c r="H268" s="10"/>
      <c r="I268" s="39"/>
      <c r="J268" s="209"/>
      <c r="K268" s="217"/>
      <c r="L268" s="121"/>
    </row>
    <row r="269" spans="2:13" ht="12.75" customHeight="1" x14ac:dyDescent="0.2">
      <c r="B269" s="194"/>
      <c r="C269" s="58"/>
      <c r="D269" s="556"/>
      <c r="E269" s="122"/>
      <c r="F269" s="45"/>
      <c r="G269" s="11"/>
      <c r="H269" s="10"/>
      <c r="I269" s="39"/>
      <c r="J269" s="209"/>
      <c r="K269" s="217"/>
      <c r="L269" s="121"/>
    </row>
    <row r="270" spans="2:13" ht="12.75" customHeight="1" x14ac:dyDescent="0.2">
      <c r="B270" s="194"/>
      <c r="C270" s="58"/>
      <c r="D270" s="556"/>
      <c r="E270" s="122"/>
      <c r="F270" s="45"/>
      <c r="G270" s="11"/>
      <c r="H270" s="10"/>
      <c r="I270" s="39"/>
      <c r="J270" s="209"/>
      <c r="K270" s="217"/>
      <c r="L270" s="121"/>
    </row>
    <row r="271" spans="2:13" ht="12.75" customHeight="1" x14ac:dyDescent="0.2">
      <c r="B271" s="194"/>
      <c r="C271" s="58"/>
      <c r="D271" s="556"/>
      <c r="E271" s="122"/>
      <c r="F271" s="45"/>
      <c r="G271" s="11"/>
      <c r="H271" s="10"/>
      <c r="I271" s="39"/>
      <c r="J271" s="209"/>
      <c r="K271" s="217"/>
      <c r="L271" s="121"/>
    </row>
    <row r="272" spans="2:13" x14ac:dyDescent="0.2">
      <c r="B272" s="194"/>
      <c r="C272" s="58"/>
      <c r="D272" s="556"/>
      <c r="E272" s="122"/>
      <c r="F272" s="45"/>
      <c r="G272" s="11"/>
      <c r="H272" s="10"/>
      <c r="I272" s="39"/>
      <c r="J272" s="209"/>
      <c r="K272" s="217"/>
      <c r="L272" s="121"/>
    </row>
    <row r="273" spans="2:12" ht="12.75" customHeight="1" x14ac:dyDescent="0.2">
      <c r="B273" s="194"/>
      <c r="C273" s="58"/>
      <c r="D273" s="556"/>
      <c r="E273" s="122"/>
      <c r="F273" s="45"/>
      <c r="G273" s="11"/>
      <c r="H273" s="10"/>
      <c r="I273" s="39"/>
      <c r="J273" s="209"/>
      <c r="K273" s="217"/>
      <c r="L273" s="121"/>
    </row>
    <row r="274" spans="2:12" ht="12.75" customHeight="1" x14ac:dyDescent="0.2">
      <c r="B274" s="194"/>
      <c r="C274" s="58"/>
      <c r="D274" s="556"/>
      <c r="E274" s="122"/>
      <c r="F274" s="45"/>
      <c r="G274" s="11"/>
      <c r="H274" s="10"/>
      <c r="I274" s="39"/>
      <c r="J274" s="209"/>
      <c r="K274" s="217"/>
      <c r="L274" s="121"/>
    </row>
    <row r="275" spans="2:12" ht="12.75" customHeight="1" x14ac:dyDescent="0.2">
      <c r="B275" s="194"/>
      <c r="C275" s="58"/>
      <c r="D275" s="556"/>
      <c r="E275" s="122"/>
      <c r="F275" s="45"/>
      <c r="G275" s="11"/>
      <c r="H275" s="10"/>
      <c r="I275" s="39"/>
      <c r="J275" s="209"/>
      <c r="K275" s="217"/>
      <c r="L275" s="121"/>
    </row>
    <row r="276" spans="2:12" ht="12.75" customHeight="1" x14ac:dyDescent="0.2">
      <c r="B276" s="194"/>
      <c r="C276" s="58"/>
      <c r="D276" s="556"/>
      <c r="E276" s="122"/>
      <c r="F276" s="45"/>
      <c r="G276" s="11"/>
      <c r="H276" s="10"/>
      <c r="I276" s="39"/>
      <c r="J276" s="209"/>
      <c r="K276" s="217"/>
      <c r="L276" s="121"/>
    </row>
    <row r="277" spans="2:12" ht="12.75" customHeight="1" x14ac:dyDescent="0.2">
      <c r="B277" s="194"/>
      <c r="C277" s="58"/>
      <c r="D277" s="556"/>
      <c r="E277" s="122"/>
      <c r="F277" s="45"/>
      <c r="G277" s="11"/>
      <c r="H277" s="10"/>
      <c r="I277" s="39"/>
      <c r="J277" s="209"/>
      <c r="K277" s="217"/>
      <c r="L277" s="121"/>
    </row>
    <row r="278" spans="2:12" ht="12.75" customHeight="1" x14ac:dyDescent="0.2">
      <c r="B278" s="194"/>
      <c r="C278" s="58"/>
      <c r="D278" s="556"/>
      <c r="E278" s="122"/>
      <c r="F278" s="45"/>
      <c r="G278" s="11"/>
      <c r="H278" s="10"/>
      <c r="I278" s="39"/>
      <c r="J278" s="209"/>
      <c r="K278" s="217"/>
      <c r="L278" s="121"/>
    </row>
    <row r="279" spans="2:12" ht="12.75" customHeight="1" x14ac:dyDescent="0.2">
      <c r="B279" s="194"/>
      <c r="C279" s="58"/>
      <c r="D279" s="556"/>
      <c r="E279" s="122"/>
      <c r="F279" s="45"/>
      <c r="G279" s="11"/>
      <c r="H279" s="10"/>
      <c r="I279" s="39"/>
      <c r="J279" s="209"/>
      <c r="K279" s="217"/>
      <c r="L279" s="121"/>
    </row>
    <row r="280" spans="2:12" ht="12.75" customHeight="1" x14ac:dyDescent="0.2">
      <c r="B280" s="194"/>
      <c r="C280" s="58"/>
      <c r="D280" s="556"/>
      <c r="E280" s="122"/>
      <c r="F280" s="45"/>
      <c r="G280" s="11"/>
      <c r="H280" s="10"/>
      <c r="I280" s="39"/>
      <c r="J280" s="209"/>
      <c r="K280" s="217"/>
      <c r="L280" s="121"/>
    </row>
    <row r="281" spans="2:12" ht="12.75" customHeight="1" x14ac:dyDescent="0.2">
      <c r="B281" s="194"/>
      <c r="C281" s="58"/>
      <c r="D281" s="556"/>
      <c r="E281" s="122"/>
      <c r="F281" s="45"/>
      <c r="G281" s="11"/>
      <c r="H281" s="10"/>
      <c r="I281" s="39"/>
      <c r="J281" s="209"/>
      <c r="K281" s="217"/>
      <c r="L281" s="121"/>
    </row>
    <row r="282" spans="2:12" ht="12.75" customHeight="1" x14ac:dyDescent="0.2">
      <c r="B282" s="194"/>
      <c r="C282" s="58"/>
      <c r="D282" s="556"/>
      <c r="E282" s="122"/>
      <c r="F282" s="45"/>
      <c r="G282" s="11"/>
      <c r="H282" s="10"/>
      <c r="I282" s="39"/>
      <c r="J282" s="209"/>
      <c r="K282" s="217"/>
      <c r="L282" s="121"/>
    </row>
    <row r="283" spans="2:12" ht="12.75" customHeight="1" x14ac:dyDescent="0.2">
      <c r="B283" s="194"/>
      <c r="C283" s="58"/>
      <c r="D283" s="556"/>
      <c r="E283" s="122"/>
      <c r="F283" s="45"/>
      <c r="G283" s="11"/>
      <c r="H283" s="10"/>
      <c r="I283" s="39"/>
      <c r="J283" s="209"/>
      <c r="K283" s="217"/>
      <c r="L283" s="121"/>
    </row>
    <row r="284" spans="2:12" ht="12.75" customHeight="1" x14ac:dyDescent="0.2">
      <c r="B284" s="194"/>
      <c r="C284" s="58"/>
      <c r="D284" s="556"/>
      <c r="E284" s="122"/>
      <c r="F284" s="45"/>
      <c r="G284" s="11"/>
      <c r="H284" s="10"/>
      <c r="I284" s="39"/>
      <c r="J284" s="209"/>
      <c r="K284" s="217"/>
      <c r="L284" s="121"/>
    </row>
    <row r="285" spans="2:12" ht="12.75" customHeight="1" x14ac:dyDescent="0.2">
      <c r="B285" s="194"/>
      <c r="C285" s="58"/>
      <c r="D285" s="556"/>
      <c r="E285" s="122"/>
      <c r="F285" s="45"/>
      <c r="G285" s="11"/>
      <c r="H285" s="10"/>
      <c r="I285" s="39"/>
      <c r="J285" s="209"/>
      <c r="K285" s="217"/>
      <c r="L285" s="209"/>
    </row>
    <row r="286" spans="2:12" ht="12.75" customHeight="1" x14ac:dyDescent="0.2">
      <c r="B286" s="194"/>
      <c r="C286" s="58"/>
      <c r="D286" s="556"/>
      <c r="E286" s="122"/>
      <c r="F286" s="45"/>
      <c r="G286" s="11"/>
      <c r="H286" s="10"/>
      <c r="I286" s="39"/>
      <c r="J286" s="209"/>
      <c r="K286" s="217"/>
      <c r="L286" s="121"/>
    </row>
    <row r="287" spans="2:12" ht="12.75" customHeight="1" x14ac:dyDescent="0.2">
      <c r="B287" s="194"/>
      <c r="C287" s="58"/>
      <c r="D287" s="556"/>
      <c r="E287" s="122"/>
      <c r="F287" s="45"/>
      <c r="G287" s="11"/>
      <c r="H287" s="10"/>
      <c r="I287" s="39"/>
      <c r="J287" s="209"/>
      <c r="K287" s="217"/>
      <c r="L287" s="121"/>
    </row>
    <row r="288" spans="2:12" ht="12.75" customHeight="1" x14ac:dyDescent="0.2">
      <c r="B288" s="194"/>
      <c r="C288" s="58"/>
      <c r="D288" s="556"/>
      <c r="E288" s="122"/>
      <c r="F288" s="45"/>
      <c r="G288" s="11"/>
      <c r="H288" s="10"/>
      <c r="I288" s="39"/>
      <c r="J288" s="209"/>
      <c r="K288" s="217"/>
      <c r="L288" s="121"/>
    </row>
    <row r="289" spans="2:13" ht="12.75" customHeight="1" x14ac:dyDescent="0.2">
      <c r="B289" s="194"/>
      <c r="C289" s="58"/>
      <c r="D289" s="556"/>
      <c r="E289" s="122"/>
      <c r="F289" s="45"/>
      <c r="G289" s="11"/>
      <c r="H289" s="10"/>
      <c r="I289" s="39"/>
      <c r="J289" s="209"/>
      <c r="K289" s="217"/>
      <c r="L289" s="121"/>
    </row>
    <row r="290" spans="2:13" x14ac:dyDescent="0.2">
      <c r="B290" s="194"/>
      <c r="C290" s="58"/>
      <c r="D290" s="556"/>
      <c r="E290" s="122"/>
      <c r="F290" s="45"/>
      <c r="G290" s="11"/>
      <c r="H290" s="10"/>
      <c r="I290" s="39"/>
      <c r="J290" s="209"/>
      <c r="K290" s="217"/>
      <c r="L290" s="121"/>
    </row>
    <row r="291" spans="2:13" ht="12.75" customHeight="1" x14ac:dyDescent="0.2">
      <c r="B291" s="194"/>
      <c r="C291" s="58"/>
      <c r="D291" s="556"/>
      <c r="E291" s="122"/>
      <c r="F291" s="45"/>
      <c r="G291" s="11"/>
      <c r="H291" s="10"/>
      <c r="I291" s="39"/>
      <c r="K291" s="217"/>
      <c r="L291" s="21"/>
      <c r="M291" s="26">
        <f>K224</f>
        <v>39647680</v>
      </c>
    </row>
    <row r="292" spans="2:13" ht="12.75" customHeight="1" x14ac:dyDescent="0.2">
      <c r="B292" s="194"/>
      <c r="C292" s="58"/>
      <c r="D292" s="556"/>
      <c r="E292" s="122"/>
      <c r="F292" s="45"/>
      <c r="G292" s="11"/>
      <c r="H292" s="10"/>
      <c r="I292" s="39"/>
      <c r="J292" s="209"/>
      <c r="K292" s="217"/>
      <c r="L292" s="121"/>
    </row>
    <row r="293" spans="2:13" ht="12.75" customHeight="1" x14ac:dyDescent="0.2">
      <c r="B293" s="194"/>
      <c r="C293" s="58"/>
      <c r="D293" s="556"/>
      <c r="E293" s="122"/>
      <c r="F293" s="45"/>
      <c r="G293" s="11"/>
      <c r="H293" s="10"/>
      <c r="I293" s="39"/>
      <c r="J293" s="209"/>
      <c r="K293" s="217"/>
      <c r="L293" s="121"/>
    </row>
    <row r="294" spans="2:13" ht="12.75" customHeight="1" x14ac:dyDescent="0.2">
      <c r="B294" s="194"/>
      <c r="C294" s="58"/>
      <c r="F294" s="45"/>
      <c r="G294" s="11"/>
      <c r="H294" s="10"/>
      <c r="J294" s="209"/>
      <c r="K294" s="217"/>
      <c r="L294" s="121"/>
    </row>
    <row r="295" spans="2:13" ht="12" customHeight="1" x14ac:dyDescent="0.2">
      <c r="B295" s="194"/>
      <c r="C295" s="58"/>
      <c r="D295" s="556"/>
      <c r="E295" s="122"/>
      <c r="F295" s="45"/>
      <c r="G295" s="11"/>
      <c r="H295" s="10"/>
      <c r="I295" s="39"/>
      <c r="J295" s="209"/>
      <c r="K295" s="217"/>
      <c r="L295" s="121"/>
    </row>
    <row r="296" spans="2:13" ht="12.75" customHeight="1" x14ac:dyDescent="0.2">
      <c r="B296" s="194"/>
      <c r="C296" s="58"/>
      <c r="D296" s="556"/>
      <c r="E296" s="122"/>
      <c r="F296" s="45"/>
      <c r="G296" s="11"/>
      <c r="H296" s="10"/>
      <c r="I296" s="39"/>
      <c r="J296" s="209"/>
      <c r="K296" s="217"/>
      <c r="L296" s="121"/>
    </row>
    <row r="297" spans="2:13" ht="12.75" customHeight="1" x14ac:dyDescent="0.2">
      <c r="B297" s="194"/>
      <c r="C297" s="58"/>
      <c r="F297" s="45"/>
      <c r="G297" s="11"/>
      <c r="H297" s="10"/>
      <c r="J297" s="209"/>
      <c r="K297" s="217"/>
      <c r="L297" s="121"/>
    </row>
    <row r="298" spans="2:13" ht="12.75" customHeight="1" x14ac:dyDescent="0.2">
      <c r="B298" s="194"/>
      <c r="C298" s="58"/>
      <c r="D298" s="556"/>
      <c r="E298" s="122"/>
      <c r="F298" s="45"/>
      <c r="G298" s="11"/>
      <c r="H298" s="10"/>
      <c r="I298" s="39"/>
      <c r="J298" s="209"/>
      <c r="K298" s="217"/>
      <c r="L298" s="121"/>
    </row>
    <row r="299" spans="2:13" ht="12.75" customHeight="1" x14ac:dyDescent="0.2">
      <c r="B299" s="194"/>
      <c r="C299" s="58"/>
      <c r="D299" s="556"/>
      <c r="E299" s="122"/>
      <c r="F299" s="45"/>
      <c r="G299" s="11"/>
      <c r="H299" s="10"/>
      <c r="I299" s="39"/>
      <c r="J299" s="209"/>
      <c r="K299" s="217"/>
      <c r="L299" s="121"/>
    </row>
    <row r="300" spans="2:13" ht="12.75" customHeight="1" x14ac:dyDescent="0.2">
      <c r="B300" s="194"/>
      <c r="C300" s="58"/>
      <c r="D300" s="556"/>
      <c r="E300" s="122"/>
      <c r="F300" s="45"/>
      <c r="G300" s="11"/>
      <c r="H300" s="10"/>
      <c r="I300" s="39"/>
      <c r="J300" s="209"/>
      <c r="K300" s="217"/>
      <c r="L300" s="121"/>
    </row>
    <row r="301" spans="2:13" ht="12.75" customHeight="1" x14ac:dyDescent="0.2">
      <c r="B301" s="194"/>
      <c r="C301" s="58"/>
      <c r="D301" s="556"/>
      <c r="E301" s="122"/>
      <c r="F301" s="45"/>
      <c r="G301" s="11"/>
      <c r="H301" s="10"/>
      <c r="I301" s="39"/>
      <c r="J301" s="209"/>
      <c r="K301" s="217"/>
      <c r="L301" s="121"/>
    </row>
    <row r="302" spans="2:13" x14ac:dyDescent="0.2">
      <c r="B302" s="194"/>
      <c r="C302" s="58"/>
      <c r="D302" s="556"/>
      <c r="E302" s="122"/>
      <c r="F302" s="45"/>
      <c r="G302" s="11"/>
      <c r="H302" s="10"/>
      <c r="I302" s="39"/>
      <c r="J302" s="209"/>
      <c r="K302" s="217"/>
      <c r="L302" s="121"/>
    </row>
    <row r="303" spans="2:13" ht="12.75" customHeight="1" x14ac:dyDescent="0.2">
      <c r="B303" s="194"/>
      <c r="C303" s="58"/>
      <c r="D303" s="556"/>
      <c r="E303" s="122"/>
      <c r="F303" s="45"/>
      <c r="G303" s="11"/>
      <c r="H303" s="10"/>
      <c r="I303" s="39"/>
      <c r="J303" s="209"/>
      <c r="K303" s="217"/>
      <c r="L303" s="121"/>
    </row>
    <row r="304" spans="2:13" ht="12.75" customHeight="1" x14ac:dyDescent="0.2">
      <c r="B304" s="194"/>
      <c r="C304" s="58"/>
      <c r="D304" s="556"/>
      <c r="E304" s="122"/>
      <c r="F304" s="45"/>
      <c r="G304" s="11"/>
      <c r="H304" s="10"/>
      <c r="I304" s="39"/>
      <c r="J304" s="209"/>
      <c r="K304" s="217"/>
      <c r="L304" s="121"/>
    </row>
    <row r="305" spans="2:12" ht="12.75" customHeight="1" x14ac:dyDescent="0.2">
      <c r="B305" s="194"/>
      <c r="C305" s="58"/>
      <c r="D305" s="556"/>
      <c r="E305" s="122"/>
      <c r="F305" s="45"/>
      <c r="G305" s="11"/>
      <c r="H305" s="10"/>
      <c r="I305" s="39"/>
      <c r="J305" s="209"/>
      <c r="K305" s="217"/>
      <c r="L305" s="121"/>
    </row>
    <row r="306" spans="2:12" ht="12.75" customHeight="1" x14ac:dyDescent="0.2">
      <c r="B306" s="194"/>
      <c r="C306" s="58"/>
      <c r="D306" s="556"/>
      <c r="E306" s="122"/>
      <c r="F306" s="45"/>
      <c r="G306" s="11"/>
      <c r="H306" s="10"/>
      <c r="I306" s="39"/>
      <c r="J306" s="209"/>
      <c r="K306" s="217"/>
      <c r="L306" s="121"/>
    </row>
    <row r="307" spans="2:12" ht="12.75" customHeight="1" x14ac:dyDescent="0.2">
      <c r="B307" s="194"/>
      <c r="C307" s="58"/>
      <c r="D307" s="556"/>
      <c r="E307" s="122"/>
      <c r="F307" s="45"/>
      <c r="G307" s="11"/>
      <c r="H307" s="10"/>
      <c r="I307" s="39"/>
      <c r="J307" s="209"/>
      <c r="K307" s="217"/>
      <c r="L307" s="121"/>
    </row>
    <row r="308" spans="2:12" ht="12.75" customHeight="1" x14ac:dyDescent="0.2">
      <c r="B308" s="210"/>
      <c r="C308" s="211"/>
      <c r="D308" s="555"/>
      <c r="E308" s="122"/>
      <c r="F308" s="45"/>
      <c r="G308" s="165"/>
      <c r="H308" s="10"/>
      <c r="I308" s="39"/>
      <c r="J308" s="209"/>
      <c r="K308" s="217"/>
      <c r="L308" s="121"/>
    </row>
    <row r="309" spans="2:12" ht="12.75" customHeight="1" x14ac:dyDescent="0.2">
      <c r="B309" s="194"/>
      <c r="C309" s="58"/>
      <c r="D309" s="556"/>
      <c r="E309" s="122"/>
      <c r="F309" s="45"/>
      <c r="G309" s="11"/>
      <c r="H309" s="10"/>
      <c r="I309" s="39"/>
      <c r="J309" s="209"/>
      <c r="K309" s="217"/>
      <c r="L309" s="121"/>
    </row>
    <row r="310" spans="2:12" x14ac:dyDescent="0.2">
      <c r="B310" s="194"/>
      <c r="C310" s="58"/>
      <c r="D310" s="556"/>
      <c r="E310" s="122"/>
      <c r="F310" s="45"/>
      <c r="G310" s="11"/>
      <c r="H310" s="10"/>
      <c r="I310" s="39"/>
      <c r="J310" s="209"/>
      <c r="K310" s="217"/>
      <c r="L310" s="121"/>
    </row>
    <row r="311" spans="2:12" ht="12.75" customHeight="1" x14ac:dyDescent="0.2">
      <c r="B311" s="194"/>
      <c r="C311" s="58"/>
      <c r="D311" s="556"/>
      <c r="E311" s="122"/>
      <c r="F311" s="45"/>
      <c r="G311" s="11"/>
      <c r="H311" s="10"/>
      <c r="I311" s="39"/>
      <c r="J311" s="209"/>
      <c r="K311" s="217"/>
      <c r="L311" s="121"/>
    </row>
    <row r="312" spans="2:12" ht="12.75" customHeight="1" x14ac:dyDescent="0.2">
      <c r="B312" s="194"/>
      <c r="C312" s="58"/>
      <c r="D312" s="556"/>
      <c r="E312" s="122"/>
      <c r="F312" s="45"/>
      <c r="G312" s="11"/>
      <c r="H312" s="10"/>
      <c r="I312" s="39"/>
      <c r="J312" s="209"/>
      <c r="K312" s="217"/>
      <c r="L312" s="121"/>
    </row>
    <row r="313" spans="2:12" s="398" customFormat="1" ht="12.75" customHeight="1" x14ac:dyDescent="0.2">
      <c r="B313" s="399"/>
      <c r="C313" s="376"/>
      <c r="D313" s="560"/>
      <c r="E313" s="400"/>
      <c r="F313" s="401"/>
      <c r="G313" s="402"/>
      <c r="H313" s="403"/>
      <c r="I313" s="403"/>
      <c r="J313" s="404"/>
      <c r="K313" s="405"/>
      <c r="L313" s="406"/>
    </row>
    <row r="314" spans="2:12" ht="12.75" customHeight="1" x14ac:dyDescent="0.2">
      <c r="B314" s="194"/>
      <c r="C314" s="58"/>
      <c r="D314" s="556"/>
      <c r="E314" s="122"/>
      <c r="F314" s="45"/>
      <c r="G314" s="11"/>
      <c r="H314" s="10"/>
      <c r="I314" s="39"/>
      <c r="J314" s="209"/>
      <c r="K314" s="217"/>
      <c r="L314" s="21"/>
    </row>
    <row r="315" spans="2:12" ht="12.75" customHeight="1" x14ac:dyDescent="0.2">
      <c r="B315" s="194"/>
      <c r="C315" s="58"/>
      <c r="D315" s="556"/>
      <c r="E315" s="122"/>
      <c r="F315" s="45"/>
      <c r="G315" s="11"/>
      <c r="H315" s="10"/>
      <c r="I315" s="39"/>
      <c r="J315" s="209"/>
      <c r="K315" s="217"/>
      <c r="L315" s="121"/>
    </row>
    <row r="316" spans="2:12" ht="12.75" customHeight="1" x14ac:dyDescent="0.2">
      <c r="B316" s="194"/>
      <c r="C316" s="58"/>
      <c r="D316" s="556"/>
      <c r="E316" s="122"/>
      <c r="F316" s="45"/>
      <c r="G316" s="11"/>
      <c r="H316" s="10"/>
      <c r="I316" s="39"/>
      <c r="J316" s="209"/>
      <c r="K316" s="217"/>
      <c r="L316" s="121"/>
    </row>
    <row r="317" spans="2:12" ht="12.75" customHeight="1" x14ac:dyDescent="0.2">
      <c r="B317" s="194"/>
      <c r="C317" s="58"/>
      <c r="D317" s="556"/>
      <c r="E317" s="122"/>
      <c r="F317" s="45"/>
      <c r="G317" s="11"/>
      <c r="H317" s="10"/>
      <c r="I317" s="39"/>
      <c r="J317" s="209"/>
      <c r="K317" s="217"/>
      <c r="L317" s="121"/>
    </row>
    <row r="318" spans="2:12" ht="12.75" customHeight="1" x14ac:dyDescent="0.2">
      <c r="B318" s="194"/>
      <c r="C318" s="58"/>
      <c r="D318" s="556"/>
      <c r="E318" s="122"/>
      <c r="F318" s="45"/>
      <c r="G318" s="11"/>
      <c r="H318" s="10"/>
      <c r="I318" s="39"/>
      <c r="J318" s="209"/>
      <c r="K318" s="217"/>
      <c r="L318" s="121"/>
    </row>
    <row r="319" spans="2:12" ht="12.75" customHeight="1" x14ac:dyDescent="0.2">
      <c r="B319" s="194"/>
      <c r="C319" s="211"/>
      <c r="D319" s="555"/>
      <c r="E319" s="122"/>
      <c r="F319" s="45"/>
      <c r="G319" s="11"/>
      <c r="H319" s="10"/>
      <c r="I319" s="39"/>
      <c r="J319" s="209"/>
      <c r="K319" s="217"/>
      <c r="L319" s="121"/>
    </row>
    <row r="320" spans="2:12" ht="12.75" customHeight="1" x14ac:dyDescent="0.2">
      <c r="B320" s="194"/>
      <c r="C320" s="282"/>
      <c r="D320" s="554"/>
      <c r="E320" s="122"/>
      <c r="F320" s="45"/>
      <c r="G320" s="165"/>
      <c r="H320" s="10"/>
      <c r="I320" s="39"/>
      <c r="K320" s="217"/>
      <c r="L320" s="121"/>
    </row>
    <row r="321" spans="2:12" x14ac:dyDescent="0.2">
      <c r="B321" s="194"/>
      <c r="C321" s="58"/>
      <c r="D321" s="556"/>
      <c r="E321" s="122"/>
      <c r="F321" s="45"/>
      <c r="G321" s="11"/>
      <c r="H321" s="10"/>
      <c r="I321" s="39"/>
      <c r="J321" s="209"/>
      <c r="K321" s="217"/>
      <c r="L321" s="121"/>
    </row>
    <row r="322" spans="2:12" x14ac:dyDescent="0.2">
      <c r="B322" s="194"/>
      <c r="C322" s="58"/>
      <c r="D322" s="556"/>
      <c r="E322" s="122"/>
      <c r="F322" s="45"/>
      <c r="G322" s="11"/>
      <c r="H322" s="10"/>
      <c r="I322" s="39"/>
      <c r="J322" s="209"/>
      <c r="K322" s="217"/>
      <c r="L322" s="121"/>
    </row>
    <row r="323" spans="2:12" x14ac:dyDescent="0.2">
      <c r="B323" s="194"/>
      <c r="C323" s="58"/>
      <c r="D323" s="556"/>
      <c r="E323" s="122"/>
      <c r="F323" s="45"/>
      <c r="G323" s="11"/>
      <c r="H323" s="10"/>
      <c r="I323" s="39"/>
      <c r="J323" s="209"/>
      <c r="K323" s="217"/>
      <c r="L323" s="121"/>
    </row>
    <row r="324" spans="2:12" x14ac:dyDescent="0.2">
      <c r="B324" s="194"/>
      <c r="C324" s="58"/>
      <c r="D324" s="556"/>
      <c r="E324" s="122"/>
      <c r="F324" s="45"/>
      <c r="G324" s="11"/>
      <c r="H324" s="10"/>
      <c r="I324" s="39"/>
      <c r="J324" s="209"/>
      <c r="K324" s="217"/>
      <c r="L324" s="121"/>
    </row>
    <row r="325" spans="2:12" x14ac:dyDescent="0.2">
      <c r="B325" s="194"/>
      <c r="C325" s="58"/>
      <c r="D325" s="556"/>
      <c r="E325" s="122"/>
      <c r="F325" s="45"/>
      <c r="G325" s="11"/>
      <c r="H325" s="10"/>
      <c r="I325" s="39"/>
      <c r="J325" s="209"/>
      <c r="K325" s="217"/>
      <c r="L325" s="121"/>
    </row>
    <row r="326" spans="2:12" x14ac:dyDescent="0.2">
      <c r="B326" s="194"/>
      <c r="C326" s="58"/>
      <c r="D326" s="556"/>
      <c r="E326" s="122"/>
      <c r="F326" s="45"/>
      <c r="G326" s="11"/>
      <c r="H326" s="10"/>
      <c r="I326" s="39"/>
      <c r="J326" s="209"/>
      <c r="K326" s="217"/>
      <c r="L326" s="121"/>
    </row>
    <row r="327" spans="2:12" x14ac:dyDescent="0.2">
      <c r="B327" s="194"/>
      <c r="C327" s="58"/>
      <c r="D327" s="556"/>
      <c r="E327" s="122"/>
      <c r="F327" s="45"/>
      <c r="G327" s="11"/>
      <c r="H327" s="10"/>
      <c r="I327" s="39"/>
      <c r="J327" s="209"/>
      <c r="K327" s="217"/>
      <c r="L327" s="121"/>
    </row>
    <row r="328" spans="2:12" x14ac:dyDescent="0.2">
      <c r="B328" s="194"/>
      <c r="C328" s="58"/>
      <c r="D328" s="556"/>
      <c r="E328" s="122"/>
      <c r="F328" s="45"/>
      <c r="G328" s="11"/>
      <c r="H328" s="10"/>
      <c r="I328" s="39"/>
      <c r="J328" s="209"/>
      <c r="K328" s="217"/>
      <c r="L328" s="121"/>
    </row>
    <row r="329" spans="2:12" x14ac:dyDescent="0.2">
      <c r="B329" s="194"/>
      <c r="C329" s="58"/>
      <c r="D329" s="556"/>
      <c r="E329" s="122"/>
      <c r="F329" s="45"/>
      <c r="G329" s="11"/>
      <c r="H329" s="10"/>
      <c r="I329" s="39"/>
      <c r="J329" s="209"/>
      <c r="K329" s="217"/>
      <c r="L329" s="121"/>
    </row>
    <row r="330" spans="2:12" x14ac:dyDescent="0.2">
      <c r="B330" s="194"/>
      <c r="C330" s="58"/>
      <c r="D330" s="556"/>
      <c r="E330" s="122"/>
      <c r="F330" s="45"/>
      <c r="G330" s="11"/>
      <c r="H330" s="10"/>
      <c r="I330" s="39"/>
      <c r="J330" s="209"/>
      <c r="K330" s="217"/>
      <c r="L330" s="121"/>
    </row>
    <row r="331" spans="2:12" x14ac:dyDescent="0.2">
      <c r="B331" s="194"/>
      <c r="C331" s="58"/>
      <c r="D331" s="556"/>
      <c r="E331" s="122"/>
      <c r="F331" s="45"/>
      <c r="G331" s="11"/>
      <c r="H331" s="10"/>
      <c r="I331" s="39"/>
      <c r="J331" s="209"/>
      <c r="K331" s="217"/>
      <c r="L331" s="121"/>
    </row>
    <row r="332" spans="2:12" x14ac:dyDescent="0.2">
      <c r="B332" s="194"/>
      <c r="C332" s="58"/>
      <c r="D332" s="556"/>
      <c r="E332" s="122"/>
      <c r="F332" s="45"/>
      <c r="G332" s="11"/>
      <c r="H332" s="10"/>
      <c r="I332" s="39"/>
      <c r="J332" s="209"/>
      <c r="K332" s="217"/>
      <c r="L332" s="121"/>
    </row>
    <row r="333" spans="2:12" x14ac:dyDescent="0.2">
      <c r="B333" s="194"/>
      <c r="C333" s="58"/>
      <c r="D333" s="556"/>
      <c r="E333" s="122"/>
      <c r="F333" s="45"/>
      <c r="G333" s="11"/>
      <c r="H333" s="10"/>
      <c r="I333" s="39"/>
      <c r="J333" s="209"/>
      <c r="K333" s="217"/>
      <c r="L333" s="121"/>
    </row>
    <row r="334" spans="2:12" x14ac:dyDescent="0.2">
      <c r="B334" s="194"/>
      <c r="C334" s="58"/>
      <c r="D334" s="556"/>
      <c r="E334" s="122"/>
      <c r="F334" s="45"/>
      <c r="G334" s="11"/>
      <c r="H334" s="10"/>
      <c r="I334" s="39"/>
      <c r="J334" s="209"/>
      <c r="K334" s="217"/>
      <c r="L334" s="121"/>
    </row>
    <row r="335" spans="2:12" x14ac:dyDescent="0.2">
      <c r="B335" s="194"/>
      <c r="C335" s="58"/>
      <c r="D335" s="556"/>
      <c r="E335" s="122"/>
      <c r="F335" s="45"/>
      <c r="G335" s="11"/>
      <c r="H335" s="10"/>
      <c r="I335" s="39"/>
      <c r="J335" s="209"/>
      <c r="K335" s="217"/>
      <c r="L335" s="121"/>
    </row>
    <row r="336" spans="2:12" x14ac:dyDescent="0.2">
      <c r="B336" s="194"/>
      <c r="C336" s="58"/>
      <c r="D336" s="556"/>
      <c r="E336" s="122"/>
      <c r="F336" s="45"/>
      <c r="G336" s="11"/>
      <c r="H336" s="10"/>
      <c r="I336" s="39"/>
      <c r="J336" s="209"/>
      <c r="K336" s="217"/>
      <c r="L336" s="121"/>
    </row>
    <row r="337" spans="2:12" x14ac:dyDescent="0.2">
      <c r="B337" s="210"/>
      <c r="C337" s="211"/>
      <c r="D337" s="555"/>
      <c r="E337" s="122"/>
      <c r="F337" s="45"/>
      <c r="G337" s="11"/>
      <c r="H337" s="10"/>
      <c r="I337" s="39"/>
      <c r="J337" s="209"/>
      <c r="K337" s="217"/>
      <c r="L337" s="121"/>
    </row>
    <row r="338" spans="2:12" x14ac:dyDescent="0.2">
      <c r="B338" s="210"/>
      <c r="C338" s="211"/>
      <c r="D338" s="555"/>
      <c r="E338" s="122"/>
      <c r="F338" s="45"/>
      <c r="G338" s="11"/>
      <c r="H338" s="10"/>
      <c r="I338" s="39"/>
      <c r="J338" s="209"/>
      <c r="K338" s="217"/>
      <c r="L338" s="21">
        <f>K224</f>
        <v>39647680</v>
      </c>
    </row>
    <row r="339" spans="2:12" x14ac:dyDescent="0.2">
      <c r="B339" s="210"/>
      <c r="C339" s="211"/>
      <c r="D339" s="555"/>
      <c r="E339" s="122"/>
      <c r="F339" s="45"/>
      <c r="G339" s="11"/>
      <c r="H339" s="10"/>
      <c r="I339" s="39"/>
      <c r="J339" s="209"/>
      <c r="K339" s="217"/>
      <c r="L339" s="121"/>
    </row>
    <row r="340" spans="2:12" x14ac:dyDescent="0.2">
      <c r="B340" s="210"/>
      <c r="C340" s="211"/>
      <c r="D340" s="555"/>
      <c r="E340" s="122"/>
      <c r="F340" s="45"/>
      <c r="G340" s="11"/>
      <c r="H340" s="10"/>
      <c r="I340" s="39"/>
      <c r="J340" s="209"/>
      <c r="K340" s="217"/>
      <c r="L340" s="121"/>
    </row>
    <row r="341" spans="2:12" x14ac:dyDescent="0.2">
      <c r="B341" s="210"/>
      <c r="C341" s="58"/>
      <c r="D341" s="556"/>
      <c r="E341" s="122"/>
      <c r="F341" s="45"/>
      <c r="G341" s="11"/>
      <c r="H341" s="10"/>
      <c r="I341" s="39"/>
      <c r="J341" s="209"/>
      <c r="K341" s="217"/>
      <c r="L341" s="121"/>
    </row>
    <row r="342" spans="2:12" x14ac:dyDescent="0.2">
      <c r="B342" s="210"/>
      <c r="C342" s="58"/>
      <c r="D342" s="556"/>
      <c r="E342" s="122"/>
      <c r="F342" s="45"/>
      <c r="G342" s="11"/>
      <c r="H342" s="10"/>
      <c r="I342" s="39"/>
      <c r="J342" s="209"/>
      <c r="K342" s="217"/>
      <c r="L342" s="121"/>
    </row>
    <row r="343" spans="2:12" x14ac:dyDescent="0.2">
      <c r="B343" s="194"/>
      <c r="C343" s="58"/>
      <c r="D343" s="556"/>
      <c r="E343" s="122"/>
      <c r="F343" s="45"/>
      <c r="G343" s="11"/>
      <c r="H343" s="10"/>
      <c r="I343" s="39"/>
      <c r="J343" s="209"/>
      <c r="K343" s="217"/>
      <c r="L343" s="121"/>
    </row>
    <row r="344" spans="2:12" x14ac:dyDescent="0.2">
      <c r="B344" s="194"/>
      <c r="C344" s="58"/>
      <c r="D344" s="556"/>
      <c r="E344" s="122"/>
      <c r="F344" s="45"/>
      <c r="G344" s="11"/>
      <c r="H344" s="10"/>
      <c r="I344" s="39"/>
      <c r="J344" s="209"/>
      <c r="K344" s="217"/>
      <c r="L344" s="121"/>
    </row>
    <row r="345" spans="2:12" x14ac:dyDescent="0.2">
      <c r="B345" s="194"/>
      <c r="C345" s="58"/>
      <c r="D345" s="556"/>
      <c r="E345" s="122"/>
      <c r="F345" s="45"/>
      <c r="G345" s="11"/>
      <c r="H345" s="10"/>
      <c r="I345" s="39"/>
      <c r="J345" s="209"/>
      <c r="K345" s="217"/>
      <c r="L345" s="121"/>
    </row>
    <row r="346" spans="2:12" x14ac:dyDescent="0.2">
      <c r="B346" s="194"/>
      <c r="C346" s="58"/>
      <c r="D346" s="556"/>
      <c r="E346" s="122"/>
      <c r="F346" s="45"/>
      <c r="G346" s="11"/>
      <c r="H346" s="10"/>
      <c r="I346" s="39"/>
      <c r="J346" s="209"/>
      <c r="K346" s="217"/>
      <c r="L346" s="121"/>
    </row>
    <row r="347" spans="2:12" x14ac:dyDescent="0.2">
      <c r="B347" s="194"/>
      <c r="C347" s="58"/>
      <c r="D347" s="556"/>
      <c r="E347" s="122"/>
      <c r="F347" s="45"/>
      <c r="G347" s="11"/>
      <c r="H347" s="10"/>
      <c r="I347" s="39"/>
      <c r="J347" s="209"/>
      <c r="K347" s="217"/>
      <c r="L347" s="121"/>
    </row>
    <row r="348" spans="2:12" x14ac:dyDescent="0.2">
      <c r="B348" s="194"/>
      <c r="C348" s="58"/>
      <c r="D348" s="556"/>
      <c r="E348" s="122"/>
      <c r="F348" s="45"/>
      <c r="G348" s="11"/>
      <c r="H348" s="10"/>
      <c r="I348" s="39"/>
      <c r="J348" s="209"/>
      <c r="K348" s="217"/>
      <c r="L348" s="121"/>
    </row>
    <row r="349" spans="2:12" x14ac:dyDescent="0.2">
      <c r="B349" s="194"/>
      <c r="C349" s="58"/>
      <c r="D349" s="556"/>
      <c r="E349" s="122"/>
      <c r="F349" s="45"/>
      <c r="G349" s="11"/>
      <c r="H349" s="10"/>
      <c r="I349" s="39"/>
      <c r="J349" s="209"/>
      <c r="K349" s="217"/>
      <c r="L349" s="121"/>
    </row>
    <row r="350" spans="2:12" x14ac:dyDescent="0.2">
      <c r="B350" s="194"/>
      <c r="C350" s="58"/>
      <c r="D350" s="556"/>
      <c r="E350" s="122"/>
      <c r="F350" s="45"/>
      <c r="G350" s="11"/>
      <c r="H350" s="10"/>
      <c r="I350" s="39"/>
      <c r="J350" s="209"/>
      <c r="K350" s="217"/>
      <c r="L350" s="121"/>
    </row>
    <row r="351" spans="2:12" x14ac:dyDescent="0.2">
      <c r="B351" s="194"/>
      <c r="C351" s="58"/>
      <c r="D351" s="556"/>
      <c r="E351" s="122"/>
      <c r="F351" s="45"/>
      <c r="G351" s="11"/>
      <c r="H351" s="10"/>
      <c r="I351" s="39"/>
      <c r="J351" s="209"/>
      <c r="K351" s="217"/>
      <c r="L351" s="121"/>
    </row>
    <row r="352" spans="2:12" x14ac:dyDescent="0.2">
      <c r="B352" s="194"/>
      <c r="C352" s="58"/>
      <c r="D352" s="556"/>
      <c r="E352" s="122"/>
      <c r="F352" s="45"/>
      <c r="G352" s="11"/>
      <c r="H352" s="10"/>
      <c r="I352" s="39"/>
      <c r="J352" s="209"/>
      <c r="K352" s="217"/>
      <c r="L352" s="121"/>
    </row>
    <row r="353" spans="2:12" x14ac:dyDescent="0.2">
      <c r="B353" s="194"/>
      <c r="C353" s="58"/>
      <c r="D353" s="556"/>
      <c r="E353" s="122"/>
      <c r="F353" s="45"/>
      <c r="G353" s="11"/>
      <c r="H353" s="10"/>
      <c r="I353" s="39"/>
      <c r="J353" s="209"/>
      <c r="K353" s="217"/>
      <c r="L353" s="121"/>
    </row>
    <row r="354" spans="2:12" x14ac:dyDescent="0.2">
      <c r="B354" s="194"/>
      <c r="C354" s="58"/>
      <c r="D354" s="555"/>
      <c r="E354" s="122"/>
      <c r="F354" s="45"/>
      <c r="G354" s="11"/>
      <c r="H354" s="10"/>
      <c r="I354" s="39"/>
      <c r="J354" s="209"/>
      <c r="K354" s="217"/>
      <c r="L354" s="121"/>
    </row>
    <row r="355" spans="2:12" x14ac:dyDescent="0.2">
      <c r="B355" s="194"/>
      <c r="C355" s="58"/>
      <c r="D355" s="555"/>
      <c r="E355" s="122"/>
      <c r="F355" s="45"/>
      <c r="G355" s="11"/>
      <c r="H355" s="10"/>
      <c r="I355" s="39"/>
      <c r="J355" s="209"/>
      <c r="K355" s="217"/>
      <c r="L355" s="121"/>
    </row>
    <row r="356" spans="2:12" x14ac:dyDescent="0.2">
      <c r="B356" s="194"/>
      <c r="C356" s="58"/>
      <c r="D356" s="556"/>
      <c r="E356" s="122"/>
      <c r="F356" s="45"/>
      <c r="G356" s="11"/>
      <c r="H356" s="10"/>
      <c r="I356" s="39"/>
      <c r="J356" s="209"/>
      <c r="K356" s="217"/>
      <c r="L356" s="121"/>
    </row>
    <row r="357" spans="2:12" ht="15.75" x14ac:dyDescent="0.25">
      <c r="B357" s="192"/>
      <c r="C357" s="134" t="s">
        <v>45</v>
      </c>
      <c r="D357" s="553" t="s">
        <v>46</v>
      </c>
      <c r="E357" s="135">
        <f>'PROYECCION 2020'!C32</f>
        <v>2000000</v>
      </c>
      <c r="F357" s="136">
        <f>SUM(F358:F376)</f>
        <v>0</v>
      </c>
      <c r="G357" s="136">
        <f>SUM(G358:G376)</f>
        <v>0</v>
      </c>
      <c r="H357" s="136">
        <f>SUM(H358:H376)</f>
        <v>0</v>
      </c>
      <c r="I357" s="137">
        <f>E357+F357+G357-H357</f>
        <v>2000000</v>
      </c>
      <c r="J357" s="383">
        <f>SUM(J358:J376)</f>
        <v>522000</v>
      </c>
      <c r="K357" s="216">
        <f>I357-J357</f>
        <v>1478000</v>
      </c>
      <c r="L357" s="234">
        <f>K357</f>
        <v>1478000</v>
      </c>
    </row>
    <row r="358" spans="2:12" x14ac:dyDescent="0.2">
      <c r="B358" s="194">
        <v>43853</v>
      </c>
      <c r="C358" s="58"/>
      <c r="D358" s="556" t="s">
        <v>187</v>
      </c>
      <c r="E358" s="122"/>
      <c r="F358" s="123"/>
      <c r="G358" s="9"/>
      <c r="H358" s="10"/>
      <c r="I358" s="39"/>
      <c r="J358" s="209">
        <v>300000</v>
      </c>
      <c r="K358" s="217"/>
      <c r="L358" s="121"/>
    </row>
    <row r="359" spans="2:12" x14ac:dyDescent="0.2">
      <c r="B359" s="194">
        <v>43895</v>
      </c>
      <c r="C359" s="58"/>
      <c r="D359" s="557" t="s">
        <v>212</v>
      </c>
      <c r="E359" s="122"/>
      <c r="F359" s="123"/>
      <c r="G359" s="9"/>
      <c r="H359" s="10"/>
      <c r="I359" s="39"/>
      <c r="J359" s="188">
        <v>222000</v>
      </c>
      <c r="K359" s="217"/>
      <c r="L359" s="121"/>
    </row>
    <row r="360" spans="2:12" x14ac:dyDescent="0.2">
      <c r="B360" s="194"/>
      <c r="C360" s="58"/>
      <c r="D360" s="556"/>
      <c r="E360" s="122"/>
      <c r="F360" s="123"/>
      <c r="G360" s="9"/>
      <c r="H360" s="10"/>
      <c r="I360" s="39"/>
      <c r="J360" s="209"/>
      <c r="K360" s="217"/>
      <c r="L360" s="121"/>
    </row>
    <row r="361" spans="2:12" x14ac:dyDescent="0.2">
      <c r="B361" s="194"/>
      <c r="C361" s="58"/>
      <c r="D361" s="556"/>
      <c r="E361" s="122"/>
      <c r="F361" s="123"/>
      <c r="G361" s="9"/>
      <c r="H361" s="10"/>
      <c r="I361" s="39"/>
      <c r="J361" s="209"/>
      <c r="K361" s="217"/>
      <c r="L361" s="121"/>
    </row>
    <row r="362" spans="2:12" x14ac:dyDescent="0.2">
      <c r="B362" s="281"/>
      <c r="C362" s="282"/>
      <c r="D362" s="554"/>
      <c r="E362" s="122"/>
      <c r="F362" s="123"/>
      <c r="G362" s="9"/>
      <c r="H362" s="10"/>
      <c r="I362" s="39"/>
      <c r="J362" s="209"/>
      <c r="K362" s="217"/>
      <c r="L362" s="121"/>
    </row>
    <row r="363" spans="2:12" x14ac:dyDescent="0.2">
      <c r="B363" s="194"/>
      <c r="C363" s="58"/>
      <c r="D363" s="556"/>
      <c r="E363" s="122"/>
      <c r="F363" s="123"/>
      <c r="G363" s="9"/>
      <c r="H363" s="10"/>
      <c r="I363" s="39"/>
      <c r="J363" s="209"/>
      <c r="K363" s="217"/>
      <c r="L363" s="121"/>
    </row>
    <row r="364" spans="2:12" x14ac:dyDescent="0.2">
      <c r="B364" s="194"/>
      <c r="C364" s="58"/>
      <c r="D364" s="556"/>
      <c r="E364" s="122"/>
      <c r="F364" s="123"/>
      <c r="G364" s="9"/>
      <c r="H364" s="10"/>
      <c r="I364" s="39"/>
      <c r="J364" s="209"/>
      <c r="K364" s="217"/>
      <c r="L364" s="121"/>
    </row>
    <row r="365" spans="2:12" x14ac:dyDescent="0.2">
      <c r="B365" s="194"/>
      <c r="C365" s="58"/>
      <c r="D365" s="556"/>
      <c r="E365" s="122"/>
      <c r="F365" s="123"/>
      <c r="G365" s="9"/>
      <c r="H365" s="10"/>
      <c r="I365" s="39"/>
      <c r="J365" s="209"/>
      <c r="K365" s="217"/>
      <c r="L365" s="121"/>
    </row>
    <row r="366" spans="2:12" x14ac:dyDescent="0.2">
      <c r="B366" s="194"/>
      <c r="C366" s="58"/>
      <c r="D366" s="556"/>
      <c r="E366" s="122"/>
      <c r="F366" s="123"/>
      <c r="G366" s="9"/>
      <c r="H366" s="10"/>
      <c r="I366" s="39"/>
      <c r="J366" s="209"/>
      <c r="K366" s="217"/>
      <c r="L366" s="121"/>
    </row>
    <row r="367" spans="2:12" x14ac:dyDescent="0.2">
      <c r="B367" s="194"/>
      <c r="C367" s="58"/>
      <c r="D367" s="556"/>
      <c r="E367" s="122"/>
      <c r="F367" s="123"/>
      <c r="G367" s="9"/>
      <c r="H367" s="10"/>
      <c r="I367" s="39"/>
      <c r="J367" s="209"/>
      <c r="K367" s="217"/>
      <c r="L367" s="121"/>
    </row>
    <row r="368" spans="2:12" x14ac:dyDescent="0.2">
      <c r="B368" s="194"/>
      <c r="C368" s="58"/>
      <c r="D368" s="556"/>
      <c r="E368" s="122"/>
      <c r="F368" s="123"/>
      <c r="G368" s="9"/>
      <c r="H368" s="10"/>
      <c r="I368" s="39"/>
      <c r="J368" s="209"/>
      <c r="K368" s="217"/>
      <c r="L368" s="121"/>
    </row>
    <row r="369" spans="2:12" x14ac:dyDescent="0.2">
      <c r="B369" s="194"/>
      <c r="C369" s="58"/>
      <c r="D369" s="556"/>
      <c r="E369" s="122"/>
      <c r="F369" s="123"/>
      <c r="G369" s="9"/>
      <c r="H369" s="10"/>
      <c r="I369" s="39"/>
      <c r="J369" s="209"/>
      <c r="K369" s="217"/>
      <c r="L369" s="121"/>
    </row>
    <row r="370" spans="2:12" x14ac:dyDescent="0.2">
      <c r="B370" s="194"/>
      <c r="C370" s="58"/>
      <c r="D370" s="556"/>
      <c r="E370" s="122"/>
      <c r="F370" s="123"/>
      <c r="G370" s="9"/>
      <c r="H370" s="10"/>
      <c r="I370" s="39"/>
      <c r="J370" s="209"/>
      <c r="K370" s="217"/>
      <c r="L370" s="121"/>
    </row>
    <row r="371" spans="2:12" x14ac:dyDescent="0.2">
      <c r="B371" s="194"/>
      <c r="C371" s="58"/>
      <c r="D371" s="556"/>
      <c r="E371" s="122"/>
      <c r="F371" s="123"/>
      <c r="G371" s="9"/>
      <c r="H371" s="10"/>
      <c r="I371" s="39"/>
      <c r="J371" s="209"/>
      <c r="K371" s="217"/>
      <c r="L371" s="121"/>
    </row>
    <row r="372" spans="2:12" x14ac:dyDescent="0.2">
      <c r="B372" s="194"/>
      <c r="C372" s="58"/>
      <c r="D372" s="556"/>
      <c r="E372" s="122"/>
      <c r="F372" s="123"/>
      <c r="G372" s="9"/>
      <c r="H372" s="10"/>
      <c r="I372" s="39"/>
      <c r="J372" s="209"/>
      <c r="K372" s="217"/>
      <c r="L372" s="121"/>
    </row>
    <row r="373" spans="2:12" x14ac:dyDescent="0.2">
      <c r="B373" s="194"/>
      <c r="C373" s="58"/>
      <c r="D373" s="556"/>
      <c r="E373" s="122"/>
      <c r="F373" s="123"/>
      <c r="G373" s="9"/>
      <c r="H373" s="10"/>
      <c r="I373" s="39"/>
      <c r="J373" s="209"/>
      <c r="K373" s="217"/>
      <c r="L373" s="121"/>
    </row>
    <row r="374" spans="2:12" x14ac:dyDescent="0.2">
      <c r="B374" s="194"/>
      <c r="C374" s="58"/>
      <c r="D374" s="556"/>
      <c r="E374" s="122"/>
      <c r="F374" s="123"/>
      <c r="G374" s="9"/>
      <c r="H374" s="10"/>
      <c r="I374" s="39"/>
      <c r="J374" s="209"/>
      <c r="K374" s="217"/>
      <c r="L374" s="121"/>
    </row>
    <row r="375" spans="2:12" x14ac:dyDescent="0.2">
      <c r="B375" s="194"/>
      <c r="C375" s="58"/>
      <c r="D375" s="556"/>
      <c r="E375" s="122"/>
      <c r="F375" s="123"/>
      <c r="G375" s="9"/>
      <c r="H375" s="10"/>
      <c r="I375" s="39"/>
      <c r="J375" s="209"/>
      <c r="K375" s="217"/>
      <c r="L375" s="121"/>
    </row>
    <row r="376" spans="2:12" x14ac:dyDescent="0.2">
      <c r="B376" s="194"/>
      <c r="C376" s="58"/>
      <c r="D376" s="556"/>
      <c r="E376" s="122"/>
      <c r="F376" s="123"/>
      <c r="G376" s="9"/>
      <c r="H376" s="10"/>
      <c r="I376" s="39"/>
      <c r="J376" s="209"/>
      <c r="K376" s="217"/>
      <c r="L376" s="121"/>
    </row>
    <row r="377" spans="2:12" ht="15.75" x14ac:dyDescent="0.25">
      <c r="B377" s="192"/>
      <c r="C377" s="134">
        <v>2020120204</v>
      </c>
      <c r="D377" s="553" t="s">
        <v>48</v>
      </c>
      <c r="E377" s="135">
        <f>'PROYECCION 2020'!C33</f>
        <v>11619000</v>
      </c>
      <c r="F377" s="136">
        <f>SUM(F378:F391)</f>
        <v>0</v>
      </c>
      <c r="G377" s="136">
        <f>SUM(G378:G391)</f>
        <v>0</v>
      </c>
      <c r="H377" s="136">
        <f>SUM(H378:H391)</f>
        <v>0</v>
      </c>
      <c r="I377" s="137">
        <f>E377+F377+G377-H377</f>
        <v>11619000</v>
      </c>
      <c r="J377" s="383">
        <f>SUM(J378:J391)</f>
        <v>1196000</v>
      </c>
      <c r="K377" s="216">
        <f>I377-J377</f>
        <v>10423000</v>
      </c>
      <c r="L377" s="234">
        <f>K377</f>
        <v>10423000</v>
      </c>
    </row>
    <row r="378" spans="2:12" x14ac:dyDescent="0.2">
      <c r="B378" s="194">
        <v>43844</v>
      </c>
      <c r="C378" s="58"/>
      <c r="D378" s="556" t="s">
        <v>122</v>
      </c>
      <c r="E378" s="122"/>
      <c r="F378" s="123"/>
      <c r="G378" s="9"/>
      <c r="H378" s="10"/>
      <c r="I378" s="39"/>
      <c r="J378" s="209">
        <v>877000</v>
      </c>
      <c r="K378" s="217"/>
      <c r="L378" s="121"/>
    </row>
    <row r="379" spans="2:12" x14ac:dyDescent="0.2">
      <c r="B379" s="194">
        <v>43878</v>
      </c>
      <c r="C379" s="58"/>
      <c r="D379" s="556" t="s">
        <v>122</v>
      </c>
      <c r="E379" s="122"/>
      <c r="F379" s="123"/>
      <c r="G379" s="9"/>
      <c r="H379" s="10"/>
      <c r="I379" s="39"/>
      <c r="J379" s="209">
        <v>319000</v>
      </c>
      <c r="K379" s="217"/>
      <c r="L379" s="121"/>
    </row>
    <row r="380" spans="2:12" x14ac:dyDescent="0.2">
      <c r="B380" s="194"/>
      <c r="C380" s="58"/>
      <c r="D380" s="556"/>
      <c r="E380" s="122"/>
      <c r="F380" s="123"/>
      <c r="G380" s="9"/>
      <c r="H380" s="10"/>
      <c r="I380" s="39"/>
      <c r="J380" s="209"/>
      <c r="K380" s="217"/>
      <c r="L380" s="121"/>
    </row>
    <row r="381" spans="2:12" x14ac:dyDescent="0.2">
      <c r="B381" s="194"/>
      <c r="C381" s="58"/>
      <c r="D381" s="556"/>
      <c r="E381" s="122"/>
      <c r="F381" s="123"/>
      <c r="G381" s="9"/>
      <c r="H381" s="10"/>
      <c r="I381" s="39"/>
      <c r="J381" s="209"/>
      <c r="K381" s="217"/>
      <c r="L381" s="21"/>
    </row>
    <row r="382" spans="2:12" x14ac:dyDescent="0.2">
      <c r="B382" s="194"/>
      <c r="C382" s="58"/>
      <c r="D382" s="556"/>
      <c r="E382" s="122"/>
      <c r="F382" s="123"/>
      <c r="G382" s="9"/>
      <c r="H382" s="10"/>
      <c r="I382" s="39"/>
      <c r="J382" s="209"/>
      <c r="K382" s="217"/>
      <c r="L382" s="121"/>
    </row>
    <row r="383" spans="2:12" x14ac:dyDescent="0.2">
      <c r="B383" s="194"/>
      <c r="C383" s="58"/>
      <c r="D383" s="556"/>
      <c r="E383" s="122"/>
      <c r="F383" s="123"/>
      <c r="G383" s="9"/>
      <c r="H383" s="10"/>
      <c r="I383" s="39"/>
      <c r="J383" s="209"/>
      <c r="K383" s="217"/>
      <c r="L383" s="121"/>
    </row>
    <row r="384" spans="2:12" x14ac:dyDescent="0.2">
      <c r="B384" s="194"/>
      <c r="C384" s="58"/>
      <c r="D384" s="556"/>
      <c r="E384" s="122"/>
      <c r="F384" s="123"/>
      <c r="G384" s="9"/>
      <c r="H384" s="10"/>
      <c r="I384" s="39"/>
      <c r="J384" s="209"/>
      <c r="K384" s="217"/>
      <c r="L384" s="121"/>
    </row>
    <row r="385" spans="2:12" x14ac:dyDescent="0.2">
      <c r="B385" s="194"/>
      <c r="C385" s="58"/>
      <c r="D385" s="556"/>
      <c r="E385" s="122"/>
      <c r="F385" s="123"/>
      <c r="G385" s="9"/>
      <c r="H385" s="10"/>
      <c r="I385" s="39"/>
      <c r="J385" s="389"/>
      <c r="K385" s="217"/>
      <c r="L385" s="121"/>
    </row>
    <row r="386" spans="2:12" x14ac:dyDescent="0.2">
      <c r="B386" s="194"/>
      <c r="C386" s="58"/>
      <c r="D386" s="556"/>
      <c r="E386" s="122"/>
      <c r="F386" s="123"/>
      <c r="G386" s="9"/>
      <c r="H386" s="10"/>
      <c r="I386" s="39"/>
      <c r="J386" s="209"/>
      <c r="K386" s="217"/>
      <c r="L386" s="121"/>
    </row>
    <row r="387" spans="2:12" x14ac:dyDescent="0.2">
      <c r="B387" s="194"/>
      <c r="C387" s="58"/>
      <c r="D387" s="556"/>
      <c r="E387" s="122"/>
      <c r="F387" s="123"/>
      <c r="G387" s="9"/>
      <c r="H387" s="10"/>
      <c r="I387" s="39"/>
      <c r="J387" s="209"/>
      <c r="K387" s="217"/>
      <c r="L387" s="121"/>
    </row>
    <row r="388" spans="2:12" x14ac:dyDescent="0.2">
      <c r="B388" s="194"/>
      <c r="C388" s="58"/>
      <c r="D388" s="556"/>
      <c r="E388" s="122"/>
      <c r="F388" s="123"/>
      <c r="G388" s="9"/>
      <c r="H388" s="10"/>
      <c r="I388" s="39"/>
      <c r="J388" s="209"/>
      <c r="K388" s="217"/>
      <c r="L388" s="121"/>
    </row>
    <row r="389" spans="2:12" x14ac:dyDescent="0.2">
      <c r="B389" s="242"/>
      <c r="C389" s="243"/>
      <c r="D389" s="535"/>
      <c r="E389" s="121"/>
      <c r="F389" s="212"/>
      <c r="G389" s="213"/>
      <c r="H389" s="241"/>
      <c r="I389" s="121"/>
      <c r="J389" s="209"/>
      <c r="K389" s="217"/>
      <c r="L389" s="121"/>
    </row>
    <row r="390" spans="2:12" x14ac:dyDescent="0.2">
      <c r="B390" s="194"/>
      <c r="C390" s="58"/>
      <c r="D390" s="556"/>
      <c r="E390" s="122"/>
      <c r="F390" s="123"/>
      <c r="G390" s="9"/>
      <c r="H390" s="10"/>
      <c r="I390" s="39"/>
      <c r="J390" s="209"/>
      <c r="K390" s="217"/>
      <c r="L390" s="121"/>
    </row>
    <row r="391" spans="2:12" x14ac:dyDescent="0.2">
      <c r="B391" s="194"/>
      <c r="C391" s="58"/>
      <c r="D391" s="556"/>
      <c r="E391" s="122"/>
      <c r="F391" s="123"/>
      <c r="G391" s="9"/>
      <c r="H391" s="10"/>
      <c r="I391" s="39"/>
      <c r="J391" s="209"/>
      <c r="K391" s="217"/>
      <c r="L391" s="121"/>
    </row>
    <row r="392" spans="2:12" ht="15" x14ac:dyDescent="0.25">
      <c r="B392" s="203"/>
      <c r="C392" s="154" t="s">
        <v>49</v>
      </c>
      <c r="D392" s="561" t="s">
        <v>50</v>
      </c>
      <c r="E392" s="155">
        <f>'PROYECCION 2020'!C34</f>
        <v>8000000</v>
      </c>
      <c r="F392" s="156">
        <f>SUM(F393:F428)</f>
        <v>0</v>
      </c>
      <c r="G392" s="156">
        <f>SUM(G393:G428)</f>
        <v>0</v>
      </c>
      <c r="H392" s="156">
        <f>SUM(H393:H428)</f>
        <v>0</v>
      </c>
      <c r="I392" s="157">
        <f>E392+F392+G392-H392</f>
        <v>8000000</v>
      </c>
      <c r="J392" s="390">
        <f>SUM(J393:J428)</f>
        <v>644152</v>
      </c>
      <c r="K392" s="223">
        <f>I392-J392</f>
        <v>7355848</v>
      </c>
      <c r="L392" s="234">
        <f>K392</f>
        <v>7355848</v>
      </c>
    </row>
    <row r="393" spans="2:12" x14ac:dyDescent="0.2">
      <c r="B393" s="194">
        <v>43844</v>
      </c>
      <c r="C393" s="58"/>
      <c r="D393" s="556" t="s">
        <v>177</v>
      </c>
      <c r="E393" s="122"/>
      <c r="F393" s="123"/>
      <c r="G393" s="11"/>
      <c r="H393" s="10"/>
      <c r="I393" s="39"/>
      <c r="J393" s="209">
        <v>130983</v>
      </c>
      <c r="K393" s="217"/>
      <c r="L393" s="121"/>
    </row>
    <row r="394" spans="2:12" x14ac:dyDescent="0.2">
      <c r="B394" s="194">
        <v>43858</v>
      </c>
      <c r="C394" s="58"/>
      <c r="D394" s="556" t="s">
        <v>191</v>
      </c>
      <c r="E394" s="122"/>
      <c r="F394" s="123"/>
      <c r="G394" s="11"/>
      <c r="H394" s="10"/>
      <c r="I394" s="39"/>
      <c r="J394" s="209">
        <v>190400</v>
      </c>
      <c r="K394" s="217"/>
      <c r="L394" s="121"/>
    </row>
    <row r="395" spans="2:12" x14ac:dyDescent="0.2">
      <c r="B395" s="204">
        <v>43871</v>
      </c>
      <c r="C395" s="58"/>
      <c r="D395" s="556" t="s">
        <v>177</v>
      </c>
      <c r="E395" s="122"/>
      <c r="F395" s="123"/>
      <c r="G395" s="11"/>
      <c r="H395" s="10"/>
      <c r="I395" s="39"/>
      <c r="J395" s="209">
        <v>132369</v>
      </c>
      <c r="K395" s="217"/>
      <c r="L395" s="121"/>
    </row>
    <row r="396" spans="2:12" x14ac:dyDescent="0.2">
      <c r="B396" s="194">
        <v>43892</v>
      </c>
      <c r="C396" s="58"/>
      <c r="D396" s="556" t="s">
        <v>191</v>
      </c>
      <c r="E396" s="122"/>
      <c r="F396" s="123"/>
      <c r="G396" s="11"/>
      <c r="H396" s="10"/>
      <c r="I396" s="39"/>
      <c r="J396" s="209">
        <v>190400</v>
      </c>
      <c r="K396" s="217"/>
      <c r="L396" s="121"/>
    </row>
    <row r="397" spans="2:12" x14ac:dyDescent="0.2">
      <c r="B397" s="194"/>
      <c r="C397" s="58"/>
      <c r="D397" s="556"/>
      <c r="E397" s="122"/>
      <c r="F397" s="123"/>
      <c r="G397" s="11"/>
      <c r="H397" s="10"/>
      <c r="I397" s="39"/>
      <c r="J397" s="209"/>
      <c r="K397" s="217"/>
      <c r="L397" s="121"/>
    </row>
    <row r="398" spans="2:12" x14ac:dyDescent="0.2">
      <c r="B398" s="194"/>
      <c r="C398" s="58"/>
      <c r="D398" s="556"/>
      <c r="E398" s="122"/>
      <c r="F398" s="123"/>
      <c r="G398" s="11"/>
      <c r="H398" s="10"/>
      <c r="I398" s="39"/>
      <c r="J398" s="209"/>
      <c r="K398" s="217"/>
      <c r="L398" s="121"/>
    </row>
    <row r="399" spans="2:12" x14ac:dyDescent="0.2">
      <c r="B399" s="194"/>
      <c r="C399" s="58"/>
      <c r="D399" s="556"/>
      <c r="E399" s="122"/>
      <c r="F399" s="123"/>
      <c r="G399" s="11"/>
      <c r="H399" s="10"/>
      <c r="I399" s="39"/>
      <c r="J399" s="209"/>
      <c r="K399" s="217"/>
      <c r="L399" s="121"/>
    </row>
    <row r="400" spans="2:12" x14ac:dyDescent="0.2">
      <c r="B400" s="194"/>
      <c r="C400" s="58"/>
      <c r="D400" s="556"/>
      <c r="E400" s="122"/>
      <c r="F400" s="123"/>
      <c r="G400" s="11"/>
      <c r="H400" s="10"/>
      <c r="I400" s="39"/>
      <c r="J400" s="209"/>
      <c r="K400" s="217"/>
      <c r="L400" s="121"/>
    </row>
    <row r="401" spans="2:12" x14ac:dyDescent="0.2">
      <c r="B401" s="194"/>
      <c r="C401" s="58"/>
      <c r="D401" s="556"/>
      <c r="E401" s="122"/>
      <c r="F401" s="123"/>
      <c r="G401" s="11"/>
      <c r="H401" s="10"/>
      <c r="I401" s="39"/>
      <c r="J401" s="209"/>
      <c r="K401" s="217"/>
      <c r="L401" s="21"/>
    </row>
    <row r="402" spans="2:12" x14ac:dyDescent="0.2">
      <c r="B402" s="194"/>
      <c r="C402" s="58"/>
      <c r="D402" s="556"/>
      <c r="E402" s="122"/>
      <c r="F402" s="123"/>
      <c r="G402" s="11"/>
      <c r="H402" s="10"/>
      <c r="I402" s="39"/>
      <c r="J402" s="209"/>
      <c r="K402" s="217"/>
      <c r="L402" s="21"/>
    </row>
    <row r="403" spans="2:12" x14ac:dyDescent="0.2">
      <c r="B403" s="194"/>
      <c r="C403" s="58"/>
      <c r="D403" s="556"/>
      <c r="E403" s="122"/>
      <c r="F403" s="123"/>
      <c r="G403" s="11"/>
      <c r="H403" s="10"/>
      <c r="I403" s="39"/>
      <c r="J403" s="209"/>
      <c r="K403" s="217"/>
      <c r="L403" s="121"/>
    </row>
    <row r="404" spans="2:12" x14ac:dyDescent="0.2">
      <c r="B404" s="194"/>
      <c r="C404" s="58"/>
      <c r="D404" s="556"/>
      <c r="E404" s="122"/>
      <c r="F404" s="123"/>
      <c r="G404" s="11"/>
      <c r="H404" s="10"/>
      <c r="I404" s="39"/>
      <c r="J404" s="209"/>
      <c r="K404" s="217"/>
      <c r="L404" s="121"/>
    </row>
    <row r="405" spans="2:12" x14ac:dyDescent="0.2">
      <c r="B405" s="194"/>
      <c r="C405" s="58"/>
      <c r="D405" s="556"/>
      <c r="E405" s="122"/>
      <c r="F405" s="123"/>
      <c r="G405" s="11"/>
      <c r="H405" s="10"/>
      <c r="I405" s="39"/>
      <c r="J405" s="209"/>
      <c r="K405" s="217"/>
      <c r="L405" s="121"/>
    </row>
    <row r="406" spans="2:12" x14ac:dyDescent="0.2">
      <c r="B406" s="194"/>
      <c r="C406" s="58"/>
      <c r="D406" s="556"/>
      <c r="E406" s="122"/>
      <c r="F406" s="123"/>
      <c r="G406" s="11"/>
      <c r="H406" s="10"/>
      <c r="I406" s="39"/>
      <c r="J406" s="209"/>
      <c r="K406" s="217"/>
      <c r="L406" s="121"/>
    </row>
    <row r="407" spans="2:12" x14ac:dyDescent="0.2">
      <c r="B407" s="194"/>
      <c r="C407" s="58"/>
      <c r="D407" s="556"/>
      <c r="E407" s="122"/>
      <c r="F407" s="123"/>
      <c r="G407" s="11"/>
      <c r="H407" s="10"/>
      <c r="I407" s="39"/>
      <c r="J407" s="209"/>
      <c r="K407" s="217"/>
      <c r="L407" s="121"/>
    </row>
    <row r="408" spans="2:12" x14ac:dyDescent="0.2">
      <c r="B408" s="194"/>
      <c r="C408" s="58"/>
      <c r="D408" s="556"/>
      <c r="E408" s="122"/>
      <c r="F408" s="123"/>
      <c r="G408" s="11"/>
      <c r="H408" s="10"/>
      <c r="I408" s="39"/>
      <c r="J408" s="209"/>
      <c r="K408" s="217"/>
      <c r="L408" s="121"/>
    </row>
    <row r="409" spans="2:12" x14ac:dyDescent="0.2">
      <c r="B409" s="194"/>
      <c r="C409" s="58"/>
      <c r="D409" s="556"/>
      <c r="E409" s="122"/>
      <c r="F409" s="123"/>
      <c r="G409" s="11"/>
      <c r="H409" s="10"/>
      <c r="I409" s="39"/>
      <c r="J409" s="209"/>
      <c r="K409" s="217"/>
      <c r="L409" s="121"/>
    </row>
    <row r="410" spans="2:12" x14ac:dyDescent="0.2">
      <c r="B410" s="194"/>
      <c r="C410" s="58"/>
      <c r="D410" s="556"/>
      <c r="E410" s="122"/>
      <c r="F410" s="123"/>
      <c r="G410" s="11"/>
      <c r="H410" s="10"/>
      <c r="I410" s="39"/>
      <c r="J410" s="209"/>
      <c r="K410" s="217"/>
      <c r="L410" s="121"/>
    </row>
    <row r="411" spans="2:12" x14ac:dyDescent="0.2">
      <c r="B411" s="194"/>
      <c r="C411" s="58"/>
      <c r="D411" s="556"/>
      <c r="E411" s="122"/>
      <c r="F411" s="123"/>
      <c r="G411" s="11"/>
      <c r="H411" s="10"/>
      <c r="I411" s="39"/>
      <c r="J411" s="382"/>
      <c r="K411" s="217"/>
      <c r="L411" s="121"/>
    </row>
    <row r="412" spans="2:12" x14ac:dyDescent="0.2">
      <c r="B412" s="193"/>
      <c r="C412" s="169"/>
      <c r="D412" s="545"/>
      <c r="E412" s="122"/>
      <c r="F412" s="123"/>
      <c r="G412" s="11"/>
      <c r="H412" s="10"/>
      <c r="I412" s="39"/>
      <c r="J412" s="382"/>
      <c r="K412" s="217"/>
      <c r="L412" s="121"/>
    </row>
    <row r="413" spans="2:12" x14ac:dyDescent="0.2">
      <c r="B413" s="193"/>
      <c r="C413" s="169"/>
      <c r="D413" s="545"/>
      <c r="E413" s="122"/>
      <c r="F413" s="123"/>
      <c r="G413" s="11"/>
      <c r="H413" s="10"/>
      <c r="I413" s="39"/>
      <c r="J413" s="389"/>
      <c r="K413" s="217"/>
      <c r="L413" s="121"/>
    </row>
    <row r="414" spans="2:12" x14ac:dyDescent="0.2">
      <c r="B414" s="193"/>
      <c r="C414" s="58"/>
      <c r="D414" s="556"/>
      <c r="E414" s="122"/>
      <c r="F414" s="123"/>
      <c r="G414" s="11"/>
      <c r="H414" s="10"/>
      <c r="I414" s="39"/>
      <c r="J414" s="209"/>
      <c r="K414" s="217"/>
      <c r="L414" s="121"/>
    </row>
    <row r="415" spans="2:12" x14ac:dyDescent="0.2">
      <c r="B415" s="194"/>
      <c r="C415" s="58"/>
      <c r="D415" s="556"/>
      <c r="E415" s="122"/>
      <c r="F415" s="123"/>
      <c r="G415" s="11"/>
      <c r="H415" s="10"/>
      <c r="I415" s="39"/>
      <c r="J415" s="389"/>
      <c r="K415" s="217"/>
      <c r="L415" s="121"/>
    </row>
    <row r="416" spans="2:12" x14ac:dyDescent="0.2">
      <c r="B416" s="194"/>
      <c r="C416" s="58"/>
      <c r="D416" s="556"/>
      <c r="E416" s="122"/>
      <c r="F416" s="123"/>
      <c r="G416" s="11"/>
      <c r="H416" s="10"/>
      <c r="I416" s="39"/>
      <c r="J416" s="209"/>
      <c r="K416" s="217"/>
      <c r="L416" s="121"/>
    </row>
    <row r="417" spans="2:13" x14ac:dyDescent="0.2">
      <c r="B417" s="194"/>
      <c r="C417" s="58"/>
      <c r="D417" s="556"/>
      <c r="E417" s="122"/>
      <c r="F417" s="123"/>
      <c r="G417" s="11"/>
      <c r="H417" s="10"/>
      <c r="I417" s="39"/>
      <c r="J417" s="209"/>
      <c r="K417" s="217"/>
      <c r="L417" s="121"/>
    </row>
    <row r="418" spans="2:13" x14ac:dyDescent="0.2">
      <c r="B418" s="194"/>
      <c r="C418" s="58"/>
      <c r="D418" s="556"/>
      <c r="E418" s="122"/>
      <c r="F418" s="123"/>
      <c r="G418" s="11"/>
      <c r="H418" s="10"/>
      <c r="I418" s="39"/>
      <c r="J418" s="209"/>
      <c r="K418" s="217"/>
      <c r="L418" s="121"/>
    </row>
    <row r="419" spans="2:13" x14ac:dyDescent="0.2">
      <c r="B419" s="194"/>
      <c r="C419" s="58"/>
      <c r="D419" s="556"/>
      <c r="E419" s="122"/>
      <c r="F419" s="123"/>
      <c r="G419" s="11"/>
      <c r="H419" s="10"/>
      <c r="I419" s="39"/>
      <c r="J419" s="209"/>
      <c r="K419" s="217"/>
      <c r="L419" s="121"/>
    </row>
    <row r="420" spans="2:13" x14ac:dyDescent="0.2">
      <c r="B420" s="194"/>
      <c r="C420" s="58"/>
      <c r="D420" s="556"/>
      <c r="E420" s="122"/>
      <c r="F420" s="123"/>
      <c r="G420" s="11"/>
      <c r="H420" s="10"/>
      <c r="I420" s="39"/>
      <c r="J420" s="209"/>
      <c r="K420" s="217"/>
      <c r="L420" s="121"/>
    </row>
    <row r="421" spans="2:13" x14ac:dyDescent="0.2">
      <c r="B421" s="194"/>
      <c r="C421" s="58"/>
      <c r="D421" s="556"/>
      <c r="E421" s="122"/>
      <c r="F421" s="123"/>
      <c r="G421" s="11"/>
      <c r="H421" s="10"/>
      <c r="I421" s="39"/>
      <c r="J421" s="209"/>
      <c r="K421" s="217"/>
      <c r="L421" s="121"/>
    </row>
    <row r="422" spans="2:13" x14ac:dyDescent="0.2">
      <c r="B422" s="194"/>
      <c r="C422" s="58"/>
      <c r="D422" s="556"/>
      <c r="E422" s="122"/>
      <c r="F422" s="123"/>
      <c r="G422" s="11"/>
      <c r="H422" s="10"/>
      <c r="I422" s="39"/>
      <c r="J422" s="209"/>
      <c r="K422" s="217"/>
      <c r="L422" s="121"/>
    </row>
    <row r="423" spans="2:13" x14ac:dyDescent="0.2">
      <c r="B423" s="210"/>
      <c r="C423" s="211"/>
      <c r="D423" s="555"/>
      <c r="E423" s="122"/>
      <c r="F423" s="123"/>
      <c r="G423" s="11"/>
      <c r="H423" s="10"/>
      <c r="I423" s="39"/>
      <c r="J423" s="209"/>
      <c r="K423" s="217"/>
      <c r="L423" s="121"/>
    </row>
    <row r="424" spans="2:13" x14ac:dyDescent="0.2">
      <c r="B424" s="194"/>
      <c r="C424" s="58"/>
      <c r="D424" s="556"/>
      <c r="E424" s="122"/>
      <c r="F424" s="123"/>
      <c r="G424" s="11"/>
      <c r="H424" s="10"/>
      <c r="I424" s="39"/>
      <c r="J424" s="209"/>
      <c r="K424" s="217"/>
      <c r="L424" s="121"/>
    </row>
    <row r="425" spans="2:13" x14ac:dyDescent="0.2">
      <c r="B425" s="194"/>
      <c r="C425" s="58"/>
      <c r="D425" s="556"/>
      <c r="E425" s="122"/>
      <c r="F425" s="123"/>
      <c r="G425" s="11"/>
      <c r="H425" s="10"/>
      <c r="I425" s="39"/>
      <c r="J425" s="209"/>
      <c r="K425" s="217"/>
      <c r="L425" s="121"/>
    </row>
    <row r="426" spans="2:13" x14ac:dyDescent="0.2">
      <c r="B426" s="194"/>
      <c r="C426" s="58"/>
      <c r="D426" s="556"/>
      <c r="E426" s="122"/>
      <c r="F426" s="123"/>
      <c r="G426" s="11"/>
      <c r="H426" s="10"/>
      <c r="I426" s="39"/>
      <c r="J426" s="209"/>
      <c r="K426" s="217"/>
      <c r="L426" s="121"/>
    </row>
    <row r="427" spans="2:13" x14ac:dyDescent="0.2">
      <c r="B427" s="194"/>
      <c r="C427" s="58"/>
      <c r="D427" s="556"/>
      <c r="E427" s="122"/>
      <c r="F427" s="123"/>
      <c r="G427" s="11"/>
      <c r="H427" s="10"/>
      <c r="I427" s="39"/>
      <c r="J427" s="209"/>
      <c r="K427" s="217"/>
      <c r="L427" s="121"/>
    </row>
    <row r="428" spans="2:13" x14ac:dyDescent="0.2">
      <c r="B428" s="194"/>
      <c r="C428" s="58"/>
      <c r="D428" s="556"/>
      <c r="E428" s="122"/>
      <c r="F428" s="123"/>
      <c r="G428" s="11"/>
      <c r="H428" s="10"/>
      <c r="I428" s="39"/>
      <c r="J428" s="209"/>
      <c r="K428" s="217"/>
      <c r="L428" s="121"/>
    </row>
    <row r="429" spans="2:13" ht="15.75" x14ac:dyDescent="0.25">
      <c r="B429" s="192"/>
      <c r="C429" s="134" t="s">
        <v>51</v>
      </c>
      <c r="D429" s="553" t="s">
        <v>52</v>
      </c>
      <c r="E429" s="135">
        <f>'PROYECCION 2020'!C35</f>
        <v>2500000</v>
      </c>
      <c r="F429" s="136">
        <f>SUM(F430:F459)</f>
        <v>0</v>
      </c>
      <c r="G429" s="136">
        <f>SUM(G430:G459)</f>
        <v>0</v>
      </c>
      <c r="H429" s="136">
        <f>SUM(H430:H458)</f>
        <v>0</v>
      </c>
      <c r="I429" s="137">
        <f>E429+F429+G429-H429</f>
        <v>2500000</v>
      </c>
      <c r="J429" s="379">
        <f>SUM(J430:J458)</f>
        <v>190010</v>
      </c>
      <c r="K429" s="216">
        <f>I429-J429</f>
        <v>2309990</v>
      </c>
      <c r="L429" s="234">
        <f>K429</f>
        <v>2309990</v>
      </c>
    </row>
    <row r="430" spans="2:13" x14ac:dyDescent="0.2">
      <c r="B430" s="194">
        <v>43844</v>
      </c>
      <c r="C430" s="58"/>
      <c r="D430" s="556" t="s">
        <v>180</v>
      </c>
      <c r="E430" s="122"/>
      <c r="F430" s="123"/>
      <c r="G430" s="9"/>
      <c r="H430" s="10"/>
      <c r="I430" s="39"/>
      <c r="J430" s="209">
        <v>58340</v>
      </c>
      <c r="K430" s="217"/>
      <c r="L430" s="121"/>
    </row>
    <row r="431" spans="2:13" x14ac:dyDescent="0.2">
      <c r="B431" s="194">
        <v>43844</v>
      </c>
      <c r="C431" s="58"/>
      <c r="D431" s="556" t="s">
        <v>181</v>
      </c>
      <c r="E431" s="122"/>
      <c r="F431" s="123"/>
      <c r="G431" s="9"/>
      <c r="H431" s="10"/>
      <c r="I431" s="39"/>
      <c r="J431" s="209">
        <v>44100</v>
      </c>
      <c r="K431" s="217"/>
      <c r="L431" s="121"/>
    </row>
    <row r="432" spans="2:13" x14ac:dyDescent="0.2">
      <c r="B432" s="194">
        <v>43878</v>
      </c>
      <c r="C432" s="58"/>
      <c r="D432" s="556" t="s">
        <v>181</v>
      </c>
      <c r="E432" s="122"/>
      <c r="F432" s="123"/>
      <c r="G432" s="9"/>
      <c r="H432" s="10"/>
      <c r="I432" s="39"/>
      <c r="J432" s="209">
        <v>29400</v>
      </c>
      <c r="K432" s="217"/>
      <c r="L432" s="121"/>
      <c r="M432" s="209"/>
    </row>
    <row r="433" spans="2:13" x14ac:dyDescent="0.2">
      <c r="B433" s="194">
        <v>43878</v>
      </c>
      <c r="C433" s="58"/>
      <c r="D433" s="556" t="s">
        <v>180</v>
      </c>
      <c r="E433" s="122"/>
      <c r="F433" s="123"/>
      <c r="G433" s="9"/>
      <c r="H433" s="10"/>
      <c r="I433" s="39"/>
      <c r="J433" s="209">
        <v>58170</v>
      </c>
      <c r="K433" s="217"/>
      <c r="L433" s="121"/>
      <c r="M433" s="209"/>
    </row>
    <row r="434" spans="2:13" x14ac:dyDescent="0.2">
      <c r="B434" s="194"/>
      <c r="C434" s="58"/>
      <c r="D434" s="556"/>
      <c r="E434" s="122"/>
      <c r="F434" s="123"/>
      <c r="G434" s="9"/>
      <c r="H434" s="10"/>
      <c r="I434" s="39"/>
      <c r="J434" s="209"/>
      <c r="K434" s="217"/>
      <c r="L434" s="121"/>
    </row>
    <row r="435" spans="2:13" x14ac:dyDescent="0.2">
      <c r="B435" s="194"/>
      <c r="C435" s="58"/>
      <c r="D435" s="556"/>
      <c r="E435" s="122"/>
      <c r="F435" s="123"/>
      <c r="G435" s="9"/>
      <c r="H435" s="10"/>
      <c r="I435" s="39"/>
      <c r="J435" s="209"/>
      <c r="K435" s="217"/>
      <c r="L435" s="121"/>
    </row>
    <row r="436" spans="2:13" x14ac:dyDescent="0.2">
      <c r="B436" s="194"/>
      <c r="C436" s="58"/>
      <c r="D436" s="556"/>
      <c r="E436" s="122"/>
      <c r="F436" s="123"/>
      <c r="G436" s="9"/>
      <c r="H436" s="10"/>
      <c r="I436" s="39"/>
      <c r="J436" s="209"/>
      <c r="K436" s="217"/>
      <c r="L436" s="121"/>
    </row>
    <row r="437" spans="2:13" x14ac:dyDescent="0.2">
      <c r="B437" s="194"/>
      <c r="C437" s="58"/>
      <c r="D437" s="556"/>
      <c r="E437" s="122"/>
      <c r="F437" s="123"/>
      <c r="G437" s="9"/>
      <c r="H437" s="10"/>
      <c r="I437" s="39"/>
      <c r="J437" s="209"/>
      <c r="K437" s="217"/>
      <c r="L437" s="121"/>
    </row>
    <row r="438" spans="2:13" x14ac:dyDescent="0.2">
      <c r="B438" s="194"/>
      <c r="C438" s="58"/>
      <c r="D438" s="556"/>
      <c r="E438" s="122"/>
      <c r="F438" s="123"/>
      <c r="G438" s="9"/>
      <c r="H438" s="10"/>
      <c r="I438" s="39"/>
      <c r="J438" s="209"/>
      <c r="K438" s="217"/>
      <c r="L438" s="121"/>
    </row>
    <row r="439" spans="2:13" x14ac:dyDescent="0.2">
      <c r="B439" s="194"/>
      <c r="C439" s="58"/>
      <c r="D439" s="556"/>
      <c r="E439" s="122"/>
      <c r="F439" s="123"/>
      <c r="G439" s="9"/>
      <c r="H439" s="10"/>
      <c r="I439" s="39"/>
      <c r="J439" s="209"/>
      <c r="K439" s="217"/>
      <c r="L439" s="121"/>
    </row>
    <row r="440" spans="2:13" x14ac:dyDescent="0.2">
      <c r="B440" s="194"/>
      <c r="C440" s="58"/>
      <c r="D440" s="556"/>
      <c r="E440" s="122"/>
      <c r="F440" s="123"/>
      <c r="G440" s="9"/>
      <c r="H440" s="10"/>
      <c r="I440" s="39"/>
      <c r="J440" s="209"/>
      <c r="K440" s="217"/>
      <c r="L440" s="121"/>
    </row>
    <row r="441" spans="2:13" x14ac:dyDescent="0.2">
      <c r="B441" s="194"/>
      <c r="C441" s="58"/>
      <c r="D441" s="556"/>
      <c r="E441" s="122"/>
      <c r="F441" s="123"/>
      <c r="G441" s="9"/>
      <c r="H441" s="10"/>
      <c r="I441" s="39"/>
      <c r="J441" s="209"/>
      <c r="K441" s="217"/>
      <c r="L441" s="121"/>
    </row>
    <row r="442" spans="2:13" x14ac:dyDescent="0.2">
      <c r="B442" s="194"/>
      <c r="C442" s="58"/>
      <c r="D442" s="556"/>
      <c r="E442" s="122"/>
      <c r="F442" s="123"/>
      <c r="G442" s="9"/>
      <c r="H442" s="10"/>
      <c r="I442" s="39"/>
      <c r="J442" s="209"/>
      <c r="K442" s="217"/>
      <c r="L442" s="121"/>
    </row>
    <row r="443" spans="2:13" x14ac:dyDescent="0.2">
      <c r="B443" s="194"/>
      <c r="C443" s="58"/>
      <c r="D443" s="556"/>
      <c r="E443" s="122"/>
      <c r="F443" s="123"/>
      <c r="G443" s="9"/>
      <c r="H443" s="10"/>
      <c r="I443" s="39"/>
      <c r="J443" s="209"/>
      <c r="K443" s="217"/>
      <c r="L443" s="121"/>
    </row>
    <row r="444" spans="2:13" x14ac:dyDescent="0.2">
      <c r="B444" s="194"/>
      <c r="C444" s="58"/>
      <c r="D444" s="556"/>
      <c r="E444" s="122"/>
      <c r="F444" s="123"/>
      <c r="G444" s="9"/>
      <c r="H444" s="10"/>
      <c r="I444" s="39"/>
      <c r="J444" s="209"/>
      <c r="K444" s="217"/>
      <c r="L444" s="121"/>
    </row>
    <row r="445" spans="2:13" x14ac:dyDescent="0.2">
      <c r="B445" s="194"/>
      <c r="C445" s="58"/>
      <c r="D445" s="556"/>
      <c r="E445" s="122"/>
      <c r="F445" s="123"/>
      <c r="G445" s="9"/>
      <c r="H445" s="10"/>
      <c r="I445" s="39"/>
      <c r="J445" s="209"/>
      <c r="K445" s="217"/>
      <c r="L445" s="121"/>
    </row>
    <row r="446" spans="2:13" x14ac:dyDescent="0.2">
      <c r="B446" s="194"/>
      <c r="C446" s="58"/>
      <c r="D446" s="556"/>
      <c r="E446" s="122"/>
      <c r="F446" s="123"/>
      <c r="G446" s="9"/>
      <c r="H446" s="10"/>
      <c r="I446" s="39"/>
      <c r="J446" s="209"/>
      <c r="K446" s="217"/>
      <c r="L446" s="121"/>
    </row>
    <row r="447" spans="2:13" x14ac:dyDescent="0.2">
      <c r="B447" s="194"/>
      <c r="C447" s="58"/>
      <c r="D447" s="556"/>
      <c r="E447" s="122"/>
      <c r="F447" s="123"/>
      <c r="G447" s="9"/>
      <c r="H447" s="10"/>
      <c r="I447" s="39"/>
      <c r="J447" s="209"/>
      <c r="K447" s="217"/>
      <c r="L447" s="121"/>
    </row>
    <row r="448" spans="2:13" x14ac:dyDescent="0.2">
      <c r="B448" s="194"/>
      <c r="C448" s="58"/>
      <c r="D448" s="556"/>
      <c r="E448" s="122"/>
      <c r="F448" s="123"/>
      <c r="G448" s="9"/>
      <c r="H448" s="10"/>
      <c r="I448" s="39"/>
      <c r="J448" s="209"/>
      <c r="K448" s="217"/>
      <c r="L448" s="121"/>
    </row>
    <row r="449" spans="2:12" x14ac:dyDescent="0.2">
      <c r="B449" s="194"/>
      <c r="C449" s="58"/>
      <c r="D449" s="556"/>
      <c r="E449" s="122"/>
      <c r="F449" s="123"/>
      <c r="G449" s="9"/>
      <c r="H449" s="10"/>
      <c r="I449" s="39"/>
      <c r="J449" s="209"/>
      <c r="K449" s="217"/>
      <c r="L449" s="121"/>
    </row>
    <row r="450" spans="2:12" x14ac:dyDescent="0.2">
      <c r="B450" s="196"/>
      <c r="C450" s="127"/>
      <c r="D450" s="562"/>
      <c r="E450" s="122"/>
      <c r="F450" s="123"/>
      <c r="G450" s="9"/>
      <c r="H450" s="10"/>
      <c r="I450" s="39"/>
      <c r="J450" s="209"/>
      <c r="K450" s="217"/>
      <c r="L450" s="121"/>
    </row>
    <row r="451" spans="2:12" x14ac:dyDescent="0.2">
      <c r="B451" s="194"/>
      <c r="C451" s="58"/>
      <c r="D451" s="556"/>
      <c r="E451" s="122"/>
      <c r="F451" s="123"/>
      <c r="G451" s="9"/>
      <c r="H451" s="10"/>
      <c r="I451" s="39"/>
      <c r="J451" s="209"/>
      <c r="K451" s="217"/>
      <c r="L451" s="121"/>
    </row>
    <row r="452" spans="2:12" x14ac:dyDescent="0.2">
      <c r="B452" s="194"/>
      <c r="C452" s="58"/>
      <c r="D452" s="556"/>
      <c r="E452" s="122"/>
      <c r="F452" s="123"/>
      <c r="G452" s="9"/>
      <c r="H452" s="10"/>
      <c r="I452" s="39"/>
      <c r="J452" s="209"/>
      <c r="K452" s="217"/>
      <c r="L452" s="121"/>
    </row>
    <row r="453" spans="2:12" x14ac:dyDescent="0.2">
      <c r="B453" s="194"/>
      <c r="C453" s="58"/>
      <c r="D453" s="556"/>
      <c r="E453" s="122"/>
      <c r="F453" s="123"/>
      <c r="G453" s="9"/>
      <c r="H453" s="10"/>
      <c r="I453" s="39"/>
      <c r="J453" s="209"/>
      <c r="K453" s="217"/>
      <c r="L453" s="121"/>
    </row>
    <row r="454" spans="2:12" x14ac:dyDescent="0.2">
      <c r="B454" s="194"/>
      <c r="C454" s="58"/>
      <c r="D454" s="556"/>
      <c r="E454" s="122"/>
      <c r="F454" s="123"/>
      <c r="G454" s="9"/>
      <c r="H454" s="10"/>
      <c r="I454" s="39"/>
      <c r="J454" s="209"/>
      <c r="K454" s="217"/>
      <c r="L454" s="121"/>
    </row>
    <row r="455" spans="2:12" x14ac:dyDescent="0.2">
      <c r="B455" s="194"/>
      <c r="C455" s="58"/>
      <c r="D455" s="556"/>
      <c r="E455" s="122"/>
      <c r="F455" s="123"/>
      <c r="G455" s="9"/>
      <c r="H455" s="10"/>
      <c r="I455" s="39"/>
      <c r="J455" s="209"/>
      <c r="K455" s="217"/>
      <c r="L455" s="121"/>
    </row>
    <row r="456" spans="2:12" x14ac:dyDescent="0.2">
      <c r="B456" s="194"/>
      <c r="C456" s="58"/>
      <c r="D456" s="556"/>
      <c r="E456" s="122"/>
      <c r="F456" s="123"/>
      <c r="G456" s="9"/>
      <c r="H456" s="10"/>
      <c r="I456" s="39"/>
      <c r="J456" s="209"/>
      <c r="K456" s="217"/>
      <c r="L456" s="121"/>
    </row>
    <row r="457" spans="2:12" x14ac:dyDescent="0.2">
      <c r="B457" s="194"/>
      <c r="C457" s="58"/>
      <c r="D457" s="556"/>
      <c r="E457" s="122"/>
      <c r="F457" s="123"/>
      <c r="G457" s="9"/>
      <c r="H457" s="10"/>
      <c r="I457" s="39"/>
      <c r="J457" s="209"/>
      <c r="K457" s="217"/>
      <c r="L457" s="121"/>
    </row>
    <row r="458" spans="2:12" x14ac:dyDescent="0.2">
      <c r="B458" s="194"/>
      <c r="C458" s="58"/>
      <c r="D458" s="556"/>
      <c r="E458" s="122"/>
      <c r="F458" s="123"/>
      <c r="G458" s="9"/>
      <c r="H458" s="10"/>
      <c r="I458" s="39"/>
      <c r="J458" s="209"/>
      <c r="K458" s="217"/>
      <c r="L458" s="121"/>
    </row>
    <row r="459" spans="2:12" ht="15.75" x14ac:dyDescent="0.25">
      <c r="B459" s="192"/>
      <c r="C459" s="134" t="s">
        <v>53</v>
      </c>
      <c r="D459" s="553" t="s">
        <v>54</v>
      </c>
      <c r="E459" s="135">
        <f>'PROYECCION 2020'!C36</f>
        <v>1500000</v>
      </c>
      <c r="F459" s="136">
        <f>SUM(F460:F469)</f>
        <v>0</v>
      </c>
      <c r="G459" s="136">
        <f>SUM(G460:G469)</f>
        <v>0</v>
      </c>
      <c r="H459" s="136">
        <f>SUM(H460:H469)</f>
        <v>0</v>
      </c>
      <c r="I459" s="137">
        <f>E459+F459+G459-H459</f>
        <v>1500000</v>
      </c>
      <c r="J459" s="383">
        <f>SUM(J460:J469)</f>
        <v>0</v>
      </c>
      <c r="K459" s="216">
        <f>I459-J459</f>
        <v>1500000</v>
      </c>
      <c r="L459" s="234">
        <f>K459</f>
        <v>1500000</v>
      </c>
    </row>
    <row r="460" spans="2:12" x14ac:dyDescent="0.2">
      <c r="B460" s="399"/>
      <c r="C460" s="376"/>
      <c r="D460" s="563"/>
      <c r="E460" s="122"/>
      <c r="F460" s="123"/>
      <c r="G460" s="9"/>
      <c r="H460" s="10"/>
      <c r="I460" s="39"/>
      <c r="J460" s="209"/>
      <c r="K460" s="217"/>
      <c r="L460" s="121"/>
    </row>
    <row r="461" spans="2:12" x14ac:dyDescent="0.2">
      <c r="B461" s="196"/>
      <c r="C461" s="127"/>
      <c r="D461" s="562"/>
      <c r="E461" s="122"/>
      <c r="F461" s="123"/>
      <c r="G461" s="9"/>
      <c r="H461" s="10"/>
      <c r="I461" s="39"/>
      <c r="J461" s="209"/>
      <c r="K461" s="217"/>
      <c r="L461" s="121"/>
    </row>
    <row r="462" spans="2:12" x14ac:dyDescent="0.2">
      <c r="B462" s="194"/>
      <c r="C462" s="58"/>
      <c r="D462" s="557"/>
      <c r="E462" s="122"/>
      <c r="F462" s="123"/>
      <c r="G462" s="9"/>
      <c r="H462" s="10"/>
      <c r="I462" s="39"/>
      <c r="J462" s="209"/>
      <c r="K462" s="217"/>
      <c r="L462" s="121"/>
    </row>
    <row r="463" spans="2:12" x14ac:dyDescent="0.2">
      <c r="B463" s="194"/>
      <c r="C463" s="58"/>
      <c r="D463" s="557"/>
      <c r="E463" s="122"/>
      <c r="F463" s="123"/>
      <c r="G463" s="9"/>
      <c r="H463" s="10"/>
      <c r="I463" s="39"/>
      <c r="J463" s="209"/>
      <c r="K463" s="217"/>
      <c r="L463" s="121"/>
    </row>
    <row r="464" spans="2:12" x14ac:dyDescent="0.2">
      <c r="B464" s="194"/>
      <c r="C464" s="58"/>
      <c r="D464" s="557"/>
      <c r="E464" s="122"/>
      <c r="F464" s="123"/>
      <c r="G464" s="9"/>
      <c r="H464" s="10"/>
      <c r="I464" s="39"/>
      <c r="J464" s="209"/>
      <c r="K464" s="217"/>
      <c r="L464" s="121"/>
    </row>
    <row r="465" spans="2:13" x14ac:dyDescent="0.2">
      <c r="B465" s="194"/>
      <c r="C465" s="58"/>
      <c r="D465" s="557"/>
      <c r="E465" s="122"/>
      <c r="F465" s="123"/>
      <c r="G465" s="9"/>
      <c r="H465" s="10"/>
      <c r="I465" s="39"/>
      <c r="J465" s="209"/>
      <c r="K465" s="217"/>
      <c r="L465" s="121"/>
    </row>
    <row r="466" spans="2:13" x14ac:dyDescent="0.2">
      <c r="B466" s="194"/>
      <c r="C466" s="58"/>
      <c r="D466" s="557"/>
      <c r="E466" s="122"/>
      <c r="F466" s="123"/>
      <c r="G466" s="9"/>
      <c r="H466" s="10"/>
      <c r="I466" s="39"/>
      <c r="J466" s="209"/>
      <c r="K466" s="217"/>
      <c r="L466" s="121"/>
    </row>
    <row r="467" spans="2:13" x14ac:dyDescent="0.2">
      <c r="B467" s="194"/>
      <c r="C467" s="58"/>
      <c r="D467" s="557"/>
      <c r="E467" s="122"/>
      <c r="F467" s="123"/>
      <c r="G467" s="9"/>
      <c r="H467" s="10"/>
      <c r="I467" s="39"/>
      <c r="J467" s="209"/>
      <c r="K467" s="217"/>
      <c r="L467" s="121"/>
    </row>
    <row r="468" spans="2:13" x14ac:dyDescent="0.2">
      <c r="B468" s="194"/>
      <c r="C468" s="58"/>
      <c r="D468" s="557"/>
      <c r="E468" s="122"/>
      <c r="F468" s="123"/>
      <c r="G468" s="9"/>
      <c r="H468" s="10"/>
      <c r="I468" s="39"/>
      <c r="J468" s="209"/>
      <c r="K468" s="217"/>
      <c r="L468" s="121"/>
    </row>
    <row r="469" spans="2:13" x14ac:dyDescent="0.2">
      <c r="B469" s="194"/>
      <c r="C469" s="58"/>
      <c r="D469" s="557"/>
      <c r="E469" s="122"/>
      <c r="F469" s="123"/>
      <c r="G469" s="9"/>
      <c r="H469" s="10"/>
      <c r="I469" s="39"/>
      <c r="J469" s="209"/>
      <c r="K469" s="217"/>
      <c r="L469" s="121"/>
    </row>
    <row r="470" spans="2:13" ht="15.75" x14ac:dyDescent="0.25">
      <c r="B470" s="192"/>
      <c r="C470" s="134" t="s">
        <v>55</v>
      </c>
      <c r="D470" s="553" t="s">
        <v>56</v>
      </c>
      <c r="E470" s="135">
        <v>0</v>
      </c>
      <c r="F470" s="136"/>
      <c r="G470" s="137"/>
      <c r="H470" s="137"/>
      <c r="I470" s="137">
        <f>E470+F470+G470-H470</f>
        <v>0</v>
      </c>
      <c r="J470" s="379"/>
      <c r="K470" s="224"/>
      <c r="L470" s="121"/>
    </row>
    <row r="471" spans="2:13" x14ac:dyDescent="0.2">
      <c r="B471" s="194"/>
      <c r="C471" s="58"/>
      <c r="D471" s="556"/>
      <c r="E471" s="122"/>
      <c r="F471" s="123"/>
      <c r="G471" s="9"/>
      <c r="H471" s="10"/>
      <c r="I471" s="39"/>
      <c r="J471" s="209"/>
      <c r="K471" s="217"/>
      <c r="L471" s="121"/>
    </row>
    <row r="472" spans="2:13" x14ac:dyDescent="0.2">
      <c r="B472" s="194"/>
      <c r="C472" s="58"/>
      <c r="D472" s="556"/>
      <c r="E472" s="122"/>
      <c r="F472" s="123"/>
      <c r="G472" s="9"/>
      <c r="H472" s="10"/>
      <c r="I472" s="39"/>
      <c r="J472" s="209"/>
      <c r="K472" s="217"/>
      <c r="L472" s="121"/>
    </row>
    <row r="473" spans="2:13" x14ac:dyDescent="0.2">
      <c r="B473" s="194"/>
      <c r="C473" s="58"/>
      <c r="D473" s="556"/>
      <c r="E473" s="122"/>
      <c r="F473" s="123"/>
      <c r="G473" s="9"/>
      <c r="H473" s="10"/>
      <c r="I473" s="39"/>
      <c r="J473" s="209"/>
      <c r="K473" s="217"/>
      <c r="L473" s="121"/>
    </row>
    <row r="474" spans="2:13" ht="15.75" x14ac:dyDescent="0.25">
      <c r="B474" s="192"/>
      <c r="C474" s="134" t="s">
        <v>57</v>
      </c>
      <c r="D474" s="553" t="s">
        <v>58</v>
      </c>
      <c r="E474" s="135">
        <f>'PROYECCION 2020'!C38</f>
        <v>9400000</v>
      </c>
      <c r="F474" s="136">
        <f>SUM(F475:F482)</f>
        <v>0</v>
      </c>
      <c r="G474" s="136">
        <f>SUM(G475:G482)</f>
        <v>0</v>
      </c>
      <c r="H474" s="136">
        <f>SUM(H475:H482)</f>
        <v>0</v>
      </c>
      <c r="I474" s="137">
        <f>E474+F474+G474-H474</f>
        <v>9400000</v>
      </c>
      <c r="J474" s="383">
        <f>SUM(J475:J482)</f>
        <v>0</v>
      </c>
      <c r="K474" s="225">
        <f>I474-J474</f>
        <v>9400000</v>
      </c>
      <c r="L474" s="121"/>
    </row>
    <row r="475" spans="2:13" x14ac:dyDescent="0.2">
      <c r="B475" s="194"/>
      <c r="C475" s="58"/>
      <c r="D475" s="556"/>
      <c r="E475" s="122"/>
      <c r="F475" s="123"/>
      <c r="G475" s="11"/>
      <c r="H475" s="10"/>
      <c r="I475" s="39"/>
      <c r="J475" s="209"/>
      <c r="K475" s="217"/>
      <c r="L475" s="121"/>
    </row>
    <row r="476" spans="2:13" x14ac:dyDescent="0.2">
      <c r="B476" s="194"/>
      <c r="C476" s="58"/>
      <c r="D476" s="556"/>
      <c r="E476" s="122"/>
      <c r="F476" s="123"/>
      <c r="G476" s="11"/>
      <c r="H476" s="10"/>
      <c r="I476" s="39"/>
      <c r="J476" s="209"/>
      <c r="K476" s="217"/>
      <c r="L476" s="209"/>
      <c r="M476" s="181"/>
    </row>
    <row r="477" spans="2:13" x14ac:dyDescent="0.2">
      <c r="B477" s="194"/>
      <c r="C477" s="58"/>
      <c r="D477" s="556"/>
      <c r="E477" s="122"/>
      <c r="F477" s="123"/>
      <c r="G477" s="11"/>
      <c r="H477" s="10"/>
      <c r="I477" s="39"/>
      <c r="J477" s="209"/>
      <c r="K477" s="217"/>
      <c r="L477" s="121"/>
    </row>
    <row r="478" spans="2:13" x14ac:dyDescent="0.2">
      <c r="B478" s="196"/>
      <c r="C478" s="127"/>
      <c r="D478" s="562"/>
      <c r="E478" s="122"/>
      <c r="F478" s="123"/>
      <c r="G478" s="11"/>
      <c r="H478" s="10"/>
      <c r="I478" s="39"/>
      <c r="J478" s="209"/>
      <c r="K478" s="217"/>
      <c r="L478" s="121"/>
    </row>
    <row r="479" spans="2:13" x14ac:dyDescent="0.2">
      <c r="B479" s="196"/>
      <c r="C479" s="127"/>
      <c r="D479" s="562"/>
      <c r="E479" s="122"/>
      <c r="F479" s="123"/>
      <c r="G479" s="11"/>
      <c r="H479" s="10"/>
      <c r="I479" s="39"/>
      <c r="J479" s="209"/>
      <c r="K479" s="217"/>
      <c r="L479" s="121"/>
    </row>
    <row r="480" spans="2:13" x14ac:dyDescent="0.2">
      <c r="B480" s="194"/>
      <c r="C480" s="58"/>
      <c r="D480" s="556"/>
      <c r="E480" s="122"/>
      <c r="F480" s="123"/>
      <c r="G480" s="11"/>
      <c r="H480" s="10"/>
      <c r="I480" s="39"/>
      <c r="J480" s="209"/>
      <c r="K480" s="217"/>
      <c r="L480" s="121"/>
    </row>
    <row r="481" spans="2:12" x14ac:dyDescent="0.2">
      <c r="B481" s="194"/>
      <c r="C481" s="58"/>
      <c r="D481" s="556"/>
      <c r="E481" s="122"/>
      <c r="F481" s="123"/>
      <c r="G481" s="11"/>
      <c r="H481" s="10"/>
      <c r="I481" s="39"/>
      <c r="J481" s="209"/>
      <c r="K481" s="217"/>
      <c r="L481" s="121"/>
    </row>
    <row r="482" spans="2:12" x14ac:dyDescent="0.2">
      <c r="B482" s="194"/>
      <c r="C482" s="58"/>
      <c r="D482" s="556"/>
      <c r="E482" s="122"/>
      <c r="F482" s="123"/>
      <c r="G482" s="11"/>
      <c r="H482" s="10"/>
      <c r="I482" s="39"/>
      <c r="J482" s="209"/>
      <c r="K482" s="217"/>
      <c r="L482" s="121"/>
    </row>
    <row r="483" spans="2:12" ht="15.75" x14ac:dyDescent="0.25">
      <c r="B483" s="192"/>
      <c r="C483" s="134" t="s">
        <v>59</v>
      </c>
      <c r="D483" s="553" t="s">
        <v>60</v>
      </c>
      <c r="E483" s="135">
        <f>'PROYECCION 2020'!C39</f>
        <v>10000000</v>
      </c>
      <c r="F483" s="136">
        <f>SUM(F484:F492)</f>
        <v>0</v>
      </c>
      <c r="G483" s="136">
        <f>SUM(G484:G492)</f>
        <v>0</v>
      </c>
      <c r="H483" s="136">
        <f>SUM(H484:H492)</f>
        <v>0</v>
      </c>
      <c r="I483" s="137">
        <f>E483+F483+G483-H483</f>
        <v>10000000</v>
      </c>
      <c r="J483" s="383">
        <f>SUM(J484:J492)</f>
        <v>0</v>
      </c>
      <c r="K483" s="216">
        <f>I483-J483</f>
        <v>10000000</v>
      </c>
      <c r="L483" s="121"/>
    </row>
    <row r="484" spans="2:12" x14ac:dyDescent="0.2">
      <c r="B484" s="194"/>
      <c r="C484" s="58"/>
      <c r="D484" s="545"/>
      <c r="E484" s="122"/>
      <c r="F484" s="123"/>
      <c r="G484" s="9"/>
      <c r="H484" s="10"/>
      <c r="I484" s="39"/>
      <c r="J484" s="209"/>
      <c r="K484" s="217"/>
      <c r="L484" s="121"/>
    </row>
    <row r="485" spans="2:12" x14ac:dyDescent="0.2">
      <c r="B485" s="194"/>
      <c r="C485" s="58"/>
      <c r="D485" s="556"/>
      <c r="E485" s="122"/>
      <c r="F485" s="123"/>
      <c r="G485" s="9"/>
      <c r="H485" s="10"/>
      <c r="I485" s="39"/>
      <c r="J485" s="209"/>
      <c r="K485" s="217"/>
      <c r="L485" s="121"/>
    </row>
    <row r="486" spans="2:12" x14ac:dyDescent="0.2">
      <c r="B486" s="194"/>
      <c r="C486" s="58"/>
      <c r="D486" s="557"/>
      <c r="E486" s="122"/>
      <c r="F486" s="123"/>
      <c r="G486" s="9"/>
      <c r="H486" s="10"/>
      <c r="I486" s="39"/>
      <c r="J486" s="209"/>
      <c r="K486" s="217"/>
      <c r="L486" s="121"/>
    </row>
    <row r="487" spans="2:12" x14ac:dyDescent="0.2">
      <c r="B487" s="194"/>
      <c r="C487" s="58"/>
      <c r="D487" s="557"/>
      <c r="E487" s="122"/>
      <c r="F487" s="123"/>
      <c r="G487" s="9"/>
      <c r="H487" s="10"/>
      <c r="I487" s="39"/>
      <c r="J487" s="209"/>
      <c r="K487" s="217"/>
      <c r="L487" s="121"/>
    </row>
    <row r="488" spans="2:12" x14ac:dyDescent="0.2">
      <c r="B488" s="194"/>
      <c r="C488" s="58"/>
      <c r="D488" s="557"/>
      <c r="E488" s="122"/>
      <c r="F488" s="123"/>
      <c r="G488" s="9"/>
      <c r="H488" s="10"/>
      <c r="I488" s="39"/>
      <c r="J488" s="209"/>
      <c r="K488" s="217"/>
      <c r="L488" s="121"/>
    </row>
    <row r="489" spans="2:12" x14ac:dyDescent="0.2">
      <c r="B489" s="194"/>
      <c r="C489" s="58"/>
      <c r="D489" s="557"/>
      <c r="E489" s="122"/>
      <c r="F489" s="123"/>
      <c r="G489" s="9"/>
      <c r="H489" s="10"/>
      <c r="I489" s="39"/>
      <c r="J489" s="209"/>
      <c r="K489" s="217"/>
      <c r="L489" s="121"/>
    </row>
    <row r="490" spans="2:12" x14ac:dyDescent="0.2">
      <c r="B490" s="194"/>
      <c r="C490" s="58"/>
      <c r="D490" s="557"/>
      <c r="E490" s="122"/>
      <c r="F490" s="123"/>
      <c r="G490" s="9"/>
      <c r="H490" s="10"/>
      <c r="I490" s="39"/>
      <c r="J490" s="209"/>
      <c r="K490" s="217"/>
      <c r="L490" s="121"/>
    </row>
    <row r="491" spans="2:12" x14ac:dyDescent="0.2">
      <c r="B491" s="194"/>
      <c r="C491" s="58"/>
      <c r="D491" s="557"/>
      <c r="E491" s="122"/>
      <c r="F491" s="123"/>
      <c r="G491" s="9"/>
      <c r="H491" s="10"/>
      <c r="I491" s="39"/>
      <c r="J491" s="209"/>
      <c r="K491" s="217"/>
      <c r="L491" s="121"/>
    </row>
    <row r="492" spans="2:12" x14ac:dyDescent="0.2">
      <c r="B492" s="194"/>
      <c r="C492" s="58"/>
      <c r="D492" s="557"/>
      <c r="E492" s="122"/>
      <c r="F492" s="123"/>
      <c r="G492" s="9"/>
      <c r="H492" s="10"/>
      <c r="I492" s="39"/>
      <c r="J492" s="209"/>
      <c r="K492" s="217"/>
      <c r="L492" s="121"/>
    </row>
    <row r="493" spans="2:12" ht="15.75" x14ac:dyDescent="0.25">
      <c r="B493" s="192"/>
      <c r="C493" s="134">
        <v>2020120211</v>
      </c>
      <c r="D493" s="553" t="s">
        <v>62</v>
      </c>
      <c r="E493" s="135">
        <f>'PROYECCION 2020'!C40</f>
        <v>4000000</v>
      </c>
      <c r="F493" s="136">
        <f>SUM(F494:F499)</f>
        <v>0</v>
      </c>
      <c r="G493" s="136">
        <f>SUM(G494:G499)</f>
        <v>0</v>
      </c>
      <c r="H493" s="136">
        <f>SUM(H494:H499)</f>
        <v>0</v>
      </c>
      <c r="I493" s="137">
        <f>E493+F493+G493-H493</f>
        <v>4000000</v>
      </c>
      <c r="J493" s="383">
        <f>SUM(J494:J499)</f>
        <v>1130000</v>
      </c>
      <c r="K493" s="216">
        <f>I493-J493</f>
        <v>2870000</v>
      </c>
      <c r="L493" s="121"/>
    </row>
    <row r="494" spans="2:12" x14ac:dyDescent="0.2">
      <c r="B494" s="194">
        <v>43894</v>
      </c>
      <c r="C494" s="58"/>
      <c r="D494" s="545"/>
      <c r="E494" s="122"/>
      <c r="F494" s="123"/>
      <c r="G494" s="9"/>
      <c r="H494" s="10"/>
      <c r="I494" s="39"/>
      <c r="J494" s="209">
        <v>1130000</v>
      </c>
      <c r="K494" s="217"/>
      <c r="L494" s="121"/>
    </row>
    <row r="495" spans="2:12" ht="14.25" x14ac:dyDescent="0.2">
      <c r="B495" s="194"/>
      <c r="C495" s="58"/>
      <c r="D495" s="564"/>
      <c r="E495" s="122"/>
      <c r="F495" s="123"/>
      <c r="G495" s="9"/>
      <c r="H495" s="10"/>
      <c r="I495" s="39"/>
      <c r="J495" s="209"/>
      <c r="K495" s="217"/>
      <c r="L495" s="121"/>
    </row>
    <row r="496" spans="2:12" x14ac:dyDescent="0.2">
      <c r="B496" s="194"/>
      <c r="C496" s="58"/>
      <c r="D496" s="556"/>
      <c r="E496" s="122"/>
      <c r="F496" s="123"/>
      <c r="G496" s="9"/>
      <c r="H496" s="10"/>
      <c r="I496" s="39"/>
      <c r="J496" s="209"/>
      <c r="K496" s="217"/>
      <c r="L496" s="121"/>
    </row>
    <row r="497" spans="2:12" x14ac:dyDescent="0.2">
      <c r="B497" s="210"/>
      <c r="C497" s="211"/>
      <c r="D497" s="555"/>
      <c r="E497" s="277"/>
      <c r="F497" s="123"/>
      <c r="G497" s="9"/>
      <c r="H497" s="10"/>
      <c r="I497" s="278"/>
      <c r="J497" s="382"/>
      <c r="K497" s="217"/>
      <c r="L497" s="121"/>
    </row>
    <row r="498" spans="2:12" x14ac:dyDescent="0.2">
      <c r="B498" s="210"/>
      <c r="C498" s="211"/>
      <c r="D498" s="555"/>
      <c r="E498" s="277"/>
      <c r="F498" s="123"/>
      <c r="G498" s="9"/>
      <c r="H498" s="10"/>
      <c r="I498" s="278"/>
      <c r="J498" s="382"/>
      <c r="K498" s="217"/>
      <c r="L498" s="121"/>
    </row>
    <row r="499" spans="2:12" x14ac:dyDescent="0.2">
      <c r="B499" s="194"/>
      <c r="C499" s="58"/>
      <c r="D499" s="556"/>
      <c r="E499" s="122"/>
      <c r="F499" s="123"/>
      <c r="G499" s="9"/>
      <c r="H499" s="10"/>
      <c r="I499" s="39"/>
      <c r="J499" s="209"/>
      <c r="K499" s="217"/>
      <c r="L499" s="121"/>
    </row>
    <row r="500" spans="2:12" ht="15.75" x14ac:dyDescent="0.25">
      <c r="B500" s="192"/>
      <c r="C500" s="134" t="s">
        <v>63</v>
      </c>
      <c r="D500" s="553" t="s">
        <v>64</v>
      </c>
      <c r="E500" s="135">
        <f>'PROYECCION 2020'!C41</f>
        <v>15000000</v>
      </c>
      <c r="F500" s="136">
        <f>SUM(F501:F505)</f>
        <v>0</v>
      </c>
      <c r="G500" s="136">
        <f>SUM(G501:G505)</f>
        <v>0</v>
      </c>
      <c r="H500" s="136">
        <f>SUM(H501:H505)</f>
        <v>0</v>
      </c>
      <c r="I500" s="137">
        <f>E500+F500+G500-H500</f>
        <v>15000000</v>
      </c>
      <c r="J500" s="383">
        <f>SUM(J501:J505)</f>
        <v>0</v>
      </c>
      <c r="K500" s="216">
        <f>I500-J500</f>
        <v>15000000</v>
      </c>
      <c r="L500" s="121"/>
    </row>
    <row r="501" spans="2:12" x14ac:dyDescent="0.2">
      <c r="B501" s="194"/>
      <c r="C501" s="58"/>
      <c r="D501" s="545"/>
      <c r="E501" s="122"/>
      <c r="F501" s="123"/>
      <c r="G501" s="9"/>
      <c r="H501" s="10"/>
      <c r="I501" s="39"/>
      <c r="J501" s="209"/>
      <c r="K501" s="217"/>
      <c r="L501" s="121"/>
    </row>
    <row r="502" spans="2:12" x14ac:dyDescent="0.2">
      <c r="B502" s="210"/>
      <c r="C502" s="211"/>
      <c r="D502" s="555"/>
      <c r="E502" s="122"/>
      <c r="F502" s="123"/>
      <c r="G502" s="9"/>
      <c r="H502" s="10"/>
      <c r="I502" s="39"/>
      <c r="J502" s="209"/>
      <c r="K502" s="217"/>
      <c r="L502" s="121"/>
    </row>
    <row r="503" spans="2:12" x14ac:dyDescent="0.2">
      <c r="B503" s="281"/>
      <c r="C503" s="282"/>
      <c r="D503" s="549"/>
      <c r="E503" s="122"/>
      <c r="F503" s="123"/>
      <c r="G503" s="9"/>
      <c r="H503" s="10"/>
      <c r="I503" s="39"/>
      <c r="J503" s="209"/>
      <c r="K503" s="217"/>
      <c r="L503" s="121"/>
    </row>
    <row r="504" spans="2:12" x14ac:dyDescent="0.2">
      <c r="C504" s="211"/>
      <c r="D504" s="555"/>
      <c r="E504" s="122"/>
      <c r="F504" s="123"/>
      <c r="G504" s="9"/>
      <c r="H504" s="10"/>
      <c r="I504" s="39"/>
      <c r="J504" s="209"/>
      <c r="K504" s="217"/>
      <c r="L504" s="121"/>
    </row>
    <row r="505" spans="2:12" x14ac:dyDescent="0.2">
      <c r="B505" s="194"/>
      <c r="C505" s="58"/>
      <c r="D505" s="556"/>
      <c r="E505" s="122"/>
      <c r="F505" s="123"/>
      <c r="G505" s="9"/>
      <c r="H505" s="10"/>
      <c r="I505" s="39"/>
      <c r="J505" s="209"/>
      <c r="K505" s="217"/>
      <c r="L505" s="121"/>
    </row>
    <row r="506" spans="2:12" ht="15.75" x14ac:dyDescent="0.25">
      <c r="B506" s="192"/>
      <c r="C506" s="134">
        <v>2020120213</v>
      </c>
      <c r="D506" s="553" t="s">
        <v>65</v>
      </c>
      <c r="E506" s="135">
        <v>0</v>
      </c>
      <c r="F506" s="136">
        <f>SUM(F507:F510)</f>
        <v>0</v>
      </c>
      <c r="G506" s="136">
        <f>SUM(G507:G510)</f>
        <v>0</v>
      </c>
      <c r="H506" s="136">
        <f>SUM(H507:H510)</f>
        <v>0</v>
      </c>
      <c r="I506" s="137">
        <f>E506+F506+G506-H506</f>
        <v>0</v>
      </c>
      <c r="J506" s="383">
        <f>SUM(J507:J510)</f>
        <v>0</v>
      </c>
      <c r="K506" s="216">
        <f>I506-J506</f>
        <v>0</v>
      </c>
      <c r="L506" s="121"/>
    </row>
    <row r="507" spans="2:12" x14ac:dyDescent="0.2">
      <c r="B507" s="194"/>
      <c r="C507" s="58"/>
      <c r="D507" s="545"/>
      <c r="E507" s="122"/>
      <c r="F507" s="123"/>
      <c r="G507" s="9"/>
      <c r="H507" s="10"/>
      <c r="I507" s="39"/>
      <c r="J507" s="209"/>
      <c r="K507" s="217"/>
      <c r="L507" s="121"/>
    </row>
    <row r="508" spans="2:12" x14ac:dyDescent="0.2">
      <c r="B508" s="281"/>
      <c r="C508" s="282"/>
      <c r="D508" s="549"/>
      <c r="E508" s="122"/>
      <c r="F508" s="123"/>
      <c r="G508" s="9"/>
      <c r="H508" s="10"/>
      <c r="I508" s="39"/>
      <c r="J508" s="209"/>
      <c r="K508" s="217"/>
      <c r="L508" s="121"/>
    </row>
    <row r="509" spans="2:12" x14ac:dyDescent="0.2">
      <c r="B509" s="194"/>
      <c r="C509" s="58"/>
      <c r="D509" s="556"/>
      <c r="E509" s="122"/>
      <c r="F509" s="123"/>
      <c r="G509" s="9"/>
      <c r="H509" s="10"/>
      <c r="I509" s="39"/>
      <c r="J509" s="209"/>
      <c r="K509" s="217"/>
      <c r="L509" s="121"/>
    </row>
    <row r="510" spans="2:12" x14ac:dyDescent="0.2">
      <c r="B510" s="194"/>
      <c r="C510" s="58"/>
      <c r="D510" s="556"/>
      <c r="E510" s="122"/>
      <c r="F510" s="123"/>
      <c r="G510" s="9"/>
      <c r="H510" s="10"/>
      <c r="I510" s="39"/>
      <c r="J510" s="209"/>
      <c r="K510" s="217"/>
      <c r="L510" s="121"/>
    </row>
    <row r="511" spans="2:12" ht="15.75" x14ac:dyDescent="0.25">
      <c r="B511" s="192"/>
      <c r="C511" s="134" t="s">
        <v>66</v>
      </c>
      <c r="D511" s="553" t="s">
        <v>67</v>
      </c>
      <c r="E511" s="135">
        <v>0</v>
      </c>
      <c r="F511" s="136">
        <f>SUM(F512:F514)</f>
        <v>0</v>
      </c>
      <c r="G511" s="136">
        <f>SUM(G512:G514)</f>
        <v>3500000</v>
      </c>
      <c r="H511" s="136">
        <f>SUM(H512:H514)</f>
        <v>0</v>
      </c>
      <c r="I511" s="137">
        <f>E511+F511+G511-H511</f>
        <v>3500000</v>
      </c>
      <c r="J511" s="383">
        <f>SUM(J512:J514)</f>
        <v>0</v>
      </c>
      <c r="K511" s="216">
        <f>I511-J511</f>
        <v>3500000</v>
      </c>
      <c r="L511" s="121"/>
    </row>
    <row r="512" spans="2:12" x14ac:dyDescent="0.2">
      <c r="B512" s="194">
        <v>43868</v>
      </c>
      <c r="C512" s="58"/>
      <c r="D512" s="556" t="s">
        <v>211</v>
      </c>
      <c r="E512" s="122"/>
      <c r="F512" s="123"/>
      <c r="G512" s="9">
        <v>3500000</v>
      </c>
      <c r="H512" s="10"/>
      <c r="I512" s="39"/>
      <c r="J512" s="209"/>
      <c r="K512" s="217"/>
      <c r="L512" s="121"/>
    </row>
    <row r="513" spans="2:12" x14ac:dyDescent="0.2">
      <c r="B513" s="194"/>
      <c r="C513" s="58"/>
      <c r="D513" s="556"/>
      <c r="E513" s="122"/>
      <c r="F513" s="123"/>
      <c r="G513" s="9"/>
      <c r="H513" s="10"/>
      <c r="I513" s="39"/>
      <c r="J513" s="209"/>
      <c r="K513" s="217"/>
      <c r="L513" s="121"/>
    </row>
    <row r="514" spans="2:12" x14ac:dyDescent="0.2">
      <c r="B514" s="194"/>
      <c r="C514" s="58"/>
      <c r="D514" s="556"/>
      <c r="E514" s="122"/>
      <c r="F514" s="123"/>
      <c r="G514" s="9"/>
      <c r="H514" s="10"/>
      <c r="I514" s="39"/>
      <c r="J514" s="209"/>
      <c r="K514" s="217"/>
      <c r="L514" s="121"/>
    </row>
    <row r="515" spans="2:12" ht="15.75" x14ac:dyDescent="0.25">
      <c r="B515" s="192"/>
      <c r="C515" s="134">
        <v>2020120215</v>
      </c>
      <c r="D515" s="553" t="s">
        <v>97</v>
      </c>
      <c r="E515" s="135">
        <f>'PROYECCION 2020'!C44</f>
        <v>1200000</v>
      </c>
      <c r="F515" s="136">
        <f>SUM(F516:F520)</f>
        <v>0</v>
      </c>
      <c r="G515" s="136">
        <f>SUM(G516:G517)</f>
        <v>0</v>
      </c>
      <c r="H515" s="136">
        <f>SUM(H516:H518)</f>
        <v>0</v>
      </c>
      <c r="I515" s="137">
        <f>E515+F515+G515-H515</f>
        <v>1200000</v>
      </c>
      <c r="J515" s="383">
        <f>SUM(J516:J517)</f>
        <v>0</v>
      </c>
      <c r="K515" s="216">
        <f>I515-J515</f>
        <v>1200000</v>
      </c>
      <c r="L515" s="121"/>
    </row>
    <row r="516" spans="2:12" x14ac:dyDescent="0.2">
      <c r="B516" s="242"/>
      <c r="C516" s="243"/>
      <c r="D516" s="535"/>
      <c r="E516" s="122"/>
      <c r="F516" s="123"/>
      <c r="G516" s="11"/>
      <c r="H516" s="10"/>
      <c r="I516" s="39"/>
      <c r="J516" s="209"/>
      <c r="K516" s="217"/>
      <c r="L516" s="121"/>
    </row>
    <row r="517" spans="2:12" x14ac:dyDescent="0.2">
      <c r="B517" s="210"/>
      <c r="C517" s="211"/>
      <c r="D517" s="555"/>
      <c r="E517" s="122"/>
      <c r="F517" s="123"/>
      <c r="G517" s="11"/>
      <c r="H517" s="10"/>
      <c r="I517" s="39"/>
      <c r="J517" s="209"/>
      <c r="K517" s="217"/>
      <c r="L517" s="121"/>
    </row>
    <row r="518" spans="2:12" x14ac:dyDescent="0.2">
      <c r="B518" s="210"/>
      <c r="C518" s="211"/>
      <c r="D518" s="555"/>
      <c r="E518" s="122"/>
      <c r="F518" s="123"/>
      <c r="G518" s="11"/>
      <c r="H518" s="10"/>
      <c r="I518" s="39"/>
      <c r="J518" s="209"/>
      <c r="K518" s="217"/>
      <c r="L518" s="121"/>
    </row>
    <row r="519" spans="2:12" ht="18" x14ac:dyDescent="0.25">
      <c r="B519" s="284"/>
      <c r="C519" s="134">
        <v>2020120216</v>
      </c>
      <c r="D519" s="565" t="s">
        <v>148</v>
      </c>
      <c r="E519" s="138">
        <f>'PROYECCION 2020'!C45</f>
        <v>1000000</v>
      </c>
      <c r="F519" s="138">
        <f>SUM(F520:F535)</f>
        <v>0</v>
      </c>
      <c r="G519" s="138">
        <f>SUM(G520:G535)</f>
        <v>0</v>
      </c>
      <c r="H519" s="138">
        <f>SUM(H520:H535)</f>
        <v>0</v>
      </c>
      <c r="I519" s="137">
        <f>E519+F519+G519-H519</f>
        <v>1000000</v>
      </c>
      <c r="J519" s="379">
        <f>SUM(J520:J535)</f>
        <v>0</v>
      </c>
      <c r="K519" s="285">
        <f>I519-J519</f>
        <v>1000000</v>
      </c>
      <c r="L519" s="121"/>
    </row>
    <row r="520" spans="2:12" x14ac:dyDescent="0.2">
      <c r="B520" s="194"/>
      <c r="C520" s="58"/>
      <c r="D520" s="545"/>
      <c r="E520" s="122"/>
      <c r="F520" s="123"/>
      <c r="G520" s="11"/>
      <c r="H520" s="10"/>
      <c r="I520" s="39"/>
      <c r="J520" s="209"/>
      <c r="K520" s="217"/>
      <c r="L520" s="121"/>
    </row>
    <row r="521" spans="2:12" x14ac:dyDescent="0.2">
      <c r="B521" s="242"/>
      <c r="C521" s="211"/>
      <c r="D521" s="535"/>
      <c r="E521" s="122"/>
      <c r="F521" s="123"/>
      <c r="G521" s="11"/>
      <c r="H521" s="10"/>
      <c r="I521" s="21"/>
      <c r="K521" s="217"/>
      <c r="L521" s="121"/>
    </row>
    <row r="522" spans="2:12" x14ac:dyDescent="0.2">
      <c r="B522" s="242"/>
      <c r="C522" s="211"/>
      <c r="D522" s="535"/>
      <c r="E522" s="122"/>
      <c r="F522" s="123"/>
      <c r="G522" s="11"/>
      <c r="H522" s="10"/>
      <c r="I522" s="39"/>
      <c r="J522" s="209"/>
      <c r="K522" s="217"/>
      <c r="L522" s="121"/>
    </row>
    <row r="523" spans="2:12" x14ac:dyDescent="0.2">
      <c r="B523" s="242"/>
      <c r="C523" s="211"/>
      <c r="D523" s="535"/>
      <c r="E523" s="122"/>
      <c r="F523" s="123"/>
      <c r="G523" s="11"/>
      <c r="H523" s="10"/>
      <c r="I523" s="39"/>
      <c r="J523" s="209"/>
      <c r="K523" s="217"/>
      <c r="L523" s="121"/>
    </row>
    <row r="524" spans="2:12" x14ac:dyDescent="0.2">
      <c r="B524" s="242"/>
      <c r="C524" s="243"/>
      <c r="D524" s="535"/>
      <c r="E524" s="122"/>
      <c r="F524" s="123"/>
      <c r="G524" s="11"/>
      <c r="H524" s="10"/>
      <c r="I524" s="39"/>
      <c r="J524" s="209"/>
      <c r="K524" s="217"/>
      <c r="L524" s="121"/>
    </row>
    <row r="525" spans="2:12" x14ac:dyDescent="0.2">
      <c r="B525" s="194"/>
      <c r="C525" s="58"/>
      <c r="D525" s="556"/>
      <c r="E525" s="122"/>
      <c r="F525" s="123"/>
      <c r="G525" s="11"/>
      <c r="H525" s="10"/>
      <c r="I525" s="39"/>
      <c r="J525" s="209"/>
      <c r="K525" s="217"/>
      <c r="L525" s="121"/>
    </row>
    <row r="526" spans="2:12" x14ac:dyDescent="0.2">
      <c r="B526" s="242"/>
      <c r="C526" s="211"/>
      <c r="D526" s="535"/>
      <c r="E526" s="122"/>
      <c r="F526" s="123"/>
      <c r="G526" s="11"/>
      <c r="H526" s="10"/>
      <c r="I526" s="39"/>
      <c r="J526" s="209"/>
      <c r="K526" s="217"/>
      <c r="L526" s="121"/>
    </row>
    <row r="527" spans="2:12" x14ac:dyDescent="0.2">
      <c r="B527" s="242"/>
      <c r="C527" s="211"/>
      <c r="D527" s="535"/>
      <c r="E527" s="122"/>
      <c r="F527" s="123"/>
      <c r="G527" s="11"/>
      <c r="H527" s="10"/>
      <c r="I527" s="39"/>
      <c r="J527" s="209"/>
      <c r="K527" s="217"/>
      <c r="L527" s="121"/>
    </row>
    <row r="528" spans="2:12" x14ac:dyDescent="0.2">
      <c r="B528" s="242"/>
      <c r="C528" s="211"/>
      <c r="D528" s="555"/>
      <c r="E528" s="122"/>
      <c r="F528" s="123"/>
      <c r="G528" s="11"/>
      <c r="H528" s="10"/>
      <c r="I528" s="39"/>
      <c r="J528" s="209"/>
      <c r="K528" s="217"/>
      <c r="L528" s="121"/>
    </row>
    <row r="529" spans="2:13" x14ac:dyDescent="0.2">
      <c r="B529" s="242"/>
      <c r="C529" s="211"/>
      <c r="D529" s="535"/>
      <c r="E529" s="122"/>
      <c r="F529" s="123"/>
      <c r="G529" s="11"/>
      <c r="H529" s="10"/>
      <c r="I529" s="39"/>
      <c r="J529" s="209"/>
      <c r="K529" s="217"/>
      <c r="L529" s="121"/>
    </row>
    <row r="530" spans="2:13" x14ac:dyDescent="0.2">
      <c r="B530" s="242"/>
      <c r="C530" s="211"/>
      <c r="D530" s="535"/>
      <c r="E530" s="122"/>
      <c r="F530" s="123"/>
      <c r="G530" s="11"/>
      <c r="H530" s="10"/>
      <c r="I530" s="39"/>
      <c r="J530" s="209"/>
      <c r="K530" s="217"/>
      <c r="L530" s="121"/>
    </row>
    <row r="531" spans="2:13" x14ac:dyDescent="0.2">
      <c r="B531" s="242"/>
      <c r="C531" s="211"/>
      <c r="D531" s="535"/>
      <c r="E531" s="122"/>
      <c r="F531" s="123"/>
      <c r="G531" s="11"/>
      <c r="H531" s="10"/>
      <c r="I531" s="39"/>
      <c r="J531" s="209"/>
      <c r="K531" s="217"/>
      <c r="L531" s="121"/>
    </row>
    <row r="532" spans="2:13" x14ac:dyDescent="0.2">
      <c r="B532" s="193"/>
      <c r="C532" s="58"/>
      <c r="D532" s="545"/>
      <c r="E532" s="122"/>
      <c r="F532" s="123"/>
      <c r="G532" s="11"/>
      <c r="H532" s="10"/>
      <c r="I532" s="39"/>
      <c r="J532" s="209"/>
      <c r="K532" s="217"/>
      <c r="L532" s="121"/>
    </row>
    <row r="533" spans="2:13" x14ac:dyDescent="0.2">
      <c r="B533" s="194"/>
      <c r="C533" s="58"/>
      <c r="D533" s="556"/>
      <c r="E533" s="122"/>
      <c r="F533" s="123"/>
      <c r="G533" s="11"/>
      <c r="H533" s="10"/>
      <c r="I533" s="39"/>
      <c r="J533" s="209"/>
      <c r="K533" s="217"/>
      <c r="L533" s="121"/>
    </row>
    <row r="534" spans="2:13" x14ac:dyDescent="0.2">
      <c r="B534" s="194"/>
      <c r="C534" s="58"/>
      <c r="D534" s="556"/>
      <c r="E534" s="122"/>
      <c r="F534" s="123"/>
      <c r="G534" s="11"/>
      <c r="H534" s="10"/>
      <c r="I534" s="39"/>
      <c r="J534" s="209"/>
      <c r="K534" s="217"/>
      <c r="L534" s="121"/>
    </row>
    <row r="535" spans="2:13" x14ac:dyDescent="0.2">
      <c r="B535" s="194"/>
      <c r="C535" s="58"/>
      <c r="D535" s="556"/>
      <c r="E535" s="122"/>
      <c r="F535" s="123"/>
      <c r="G535" s="11"/>
      <c r="H535" s="10"/>
      <c r="I535" s="39"/>
      <c r="J535" s="209"/>
      <c r="K535" s="217"/>
      <c r="L535" s="121"/>
    </row>
    <row r="536" spans="2:13" s="172" customFormat="1" ht="36" x14ac:dyDescent="0.25">
      <c r="B536" s="205"/>
      <c r="C536" s="170" t="s">
        <v>68</v>
      </c>
      <c r="D536" s="566" t="s">
        <v>134</v>
      </c>
      <c r="E536" s="171">
        <f t="shared" ref="E536:J536" si="5">ROUND((E537+E547+E562+E579),0)</f>
        <v>83629741</v>
      </c>
      <c r="F536" s="171">
        <f t="shared" si="5"/>
        <v>0</v>
      </c>
      <c r="G536" s="171">
        <f t="shared" si="5"/>
        <v>0</v>
      </c>
      <c r="H536" s="171">
        <f t="shared" si="5"/>
        <v>0</v>
      </c>
      <c r="I536" s="171">
        <f t="shared" si="5"/>
        <v>83629741</v>
      </c>
      <c r="J536" s="391">
        <f t="shared" si="5"/>
        <v>8518420</v>
      </c>
      <c r="K536" s="226">
        <f>I536-J536</f>
        <v>75111321</v>
      </c>
      <c r="L536" s="238"/>
    </row>
    <row r="537" spans="2:13" ht="15" x14ac:dyDescent="0.25">
      <c r="B537" s="203"/>
      <c r="C537" s="154" t="s">
        <v>70</v>
      </c>
      <c r="D537" s="561" t="s">
        <v>71</v>
      </c>
      <c r="E537" s="155">
        <f>'PROYECCION 2020'!C47</f>
        <v>16000083</v>
      </c>
      <c r="F537" s="156">
        <f>SUM(F538:F546)</f>
        <v>0</v>
      </c>
      <c r="G537" s="156">
        <f>SUM(G538:G546)</f>
        <v>0</v>
      </c>
      <c r="H537" s="156">
        <f>SUM(H538:H546)</f>
        <v>0</v>
      </c>
      <c r="I537" s="157">
        <f>E537+F537+G537-H537</f>
        <v>16000083</v>
      </c>
      <c r="J537" s="392">
        <f>SUM(J538:J546)</f>
        <v>0</v>
      </c>
      <c r="K537" s="223">
        <f>I537-J537</f>
        <v>16000083</v>
      </c>
      <c r="L537" s="121"/>
    </row>
    <row r="538" spans="2:13" x14ac:dyDescent="0.2">
      <c r="B538" s="194"/>
      <c r="C538" s="58"/>
      <c r="D538" s="556"/>
      <c r="E538" s="122"/>
      <c r="F538" s="123"/>
      <c r="G538" s="9"/>
      <c r="H538" s="10"/>
      <c r="I538" s="39"/>
      <c r="J538" s="209"/>
      <c r="K538" s="217"/>
      <c r="L538" s="121"/>
      <c r="M538" s="26"/>
    </row>
    <row r="539" spans="2:13" x14ac:dyDescent="0.2">
      <c r="B539" s="210"/>
      <c r="C539" s="211"/>
      <c r="D539" s="555"/>
      <c r="E539" s="122"/>
      <c r="F539" s="123"/>
      <c r="G539" s="9"/>
      <c r="H539" s="10"/>
      <c r="I539" s="39"/>
      <c r="J539" s="209"/>
      <c r="K539" s="217"/>
      <c r="L539" s="121"/>
    </row>
    <row r="540" spans="2:13" x14ac:dyDescent="0.2">
      <c r="B540" s="210"/>
      <c r="C540" s="211"/>
      <c r="D540" s="555"/>
      <c r="E540" s="122"/>
      <c r="F540" s="123"/>
      <c r="G540" s="9"/>
      <c r="H540" s="10"/>
      <c r="I540" s="39"/>
      <c r="J540" s="209"/>
      <c r="K540" s="217"/>
      <c r="L540" s="121"/>
    </row>
    <row r="541" spans="2:13" x14ac:dyDescent="0.2">
      <c r="B541" s="210"/>
      <c r="C541" s="211"/>
      <c r="D541" s="555"/>
      <c r="E541" s="122"/>
      <c r="F541" s="123"/>
      <c r="G541" s="9"/>
      <c r="H541" s="10"/>
      <c r="I541" s="39"/>
      <c r="J541" s="209"/>
      <c r="K541" s="217"/>
      <c r="L541" s="121"/>
    </row>
    <row r="542" spans="2:13" x14ac:dyDescent="0.2">
      <c r="B542" s="194"/>
      <c r="C542" s="58"/>
      <c r="D542" s="556"/>
      <c r="E542" s="122"/>
      <c r="F542" s="123"/>
      <c r="G542" s="9"/>
      <c r="H542" s="10"/>
      <c r="I542" s="39"/>
      <c r="J542" s="209"/>
      <c r="K542" s="217"/>
      <c r="L542" s="121"/>
    </row>
    <row r="543" spans="2:13" x14ac:dyDescent="0.2">
      <c r="B543" s="194"/>
      <c r="C543" s="58"/>
      <c r="D543" s="556"/>
      <c r="E543" s="122"/>
      <c r="F543" s="123"/>
      <c r="G543" s="9"/>
      <c r="H543" s="10"/>
      <c r="I543" s="39"/>
      <c r="J543" s="209"/>
      <c r="K543" s="217"/>
      <c r="L543" s="121"/>
    </row>
    <row r="544" spans="2:13" x14ac:dyDescent="0.2">
      <c r="B544" s="194"/>
      <c r="C544" s="58"/>
      <c r="D544" s="556"/>
      <c r="E544" s="122"/>
      <c r="F544" s="123"/>
      <c r="G544" s="9"/>
      <c r="H544" s="10"/>
      <c r="I544" s="39"/>
      <c r="J544" s="209"/>
      <c r="K544" s="217"/>
      <c r="L544" s="121"/>
    </row>
    <row r="545" spans="2:12" x14ac:dyDescent="0.2">
      <c r="B545" s="194"/>
      <c r="C545" s="58"/>
      <c r="D545" s="556"/>
      <c r="E545" s="122"/>
      <c r="F545" s="123"/>
      <c r="G545" s="9"/>
      <c r="H545" s="10"/>
      <c r="I545" s="39"/>
      <c r="J545" s="209"/>
      <c r="K545" s="217"/>
      <c r="L545" s="121"/>
    </row>
    <row r="546" spans="2:12" x14ac:dyDescent="0.2">
      <c r="B546" s="194"/>
      <c r="C546" s="58"/>
      <c r="D546" s="556"/>
      <c r="E546" s="122"/>
      <c r="F546" s="123"/>
      <c r="G546" s="9"/>
      <c r="H546" s="10"/>
      <c r="I546" s="39"/>
      <c r="J546" s="209"/>
      <c r="K546" s="217"/>
      <c r="L546" s="121"/>
    </row>
    <row r="547" spans="2:12" ht="15" x14ac:dyDescent="0.25">
      <c r="B547" s="203"/>
      <c r="C547" s="154">
        <v>2020110302</v>
      </c>
      <c r="D547" s="561" t="s">
        <v>73</v>
      </c>
      <c r="E547" s="155">
        <f>'PROYECCION 2020'!C48</f>
        <v>46429658</v>
      </c>
      <c r="F547" s="156">
        <f>SUM(F548:F561)</f>
        <v>0</v>
      </c>
      <c r="G547" s="156">
        <f>SUM(G548:G561)</f>
        <v>0</v>
      </c>
      <c r="H547" s="156">
        <f>SUM(H548:H561)</f>
        <v>0</v>
      </c>
      <c r="I547" s="157">
        <f>E547+F547+G547-H547</f>
        <v>46429658</v>
      </c>
      <c r="J547" s="392">
        <f>SUM(J548:J561)</f>
        <v>6494442</v>
      </c>
      <c r="K547" s="223">
        <f>I547-J547</f>
        <v>39935216</v>
      </c>
      <c r="L547" s="121"/>
    </row>
    <row r="548" spans="2:12" x14ac:dyDescent="0.2">
      <c r="B548" s="194">
        <v>44188</v>
      </c>
      <c r="C548" s="58"/>
      <c r="D548" s="556" t="s">
        <v>104</v>
      </c>
      <c r="E548" s="122"/>
      <c r="F548" s="123"/>
      <c r="G548" s="9"/>
      <c r="H548" s="10"/>
      <c r="I548" s="39"/>
      <c r="J548" s="209">
        <v>3091802</v>
      </c>
      <c r="K548" s="227"/>
      <c r="L548" s="121"/>
    </row>
    <row r="549" spans="2:12" x14ac:dyDescent="0.2">
      <c r="B549" s="242">
        <v>43887</v>
      </c>
      <c r="C549" s="211"/>
      <c r="D549" s="535" t="s">
        <v>105</v>
      </c>
      <c r="E549" s="122"/>
      <c r="F549" s="123"/>
      <c r="G549" s="9"/>
      <c r="H549" s="10"/>
      <c r="I549" s="39"/>
      <c r="J549" s="209">
        <v>3402640</v>
      </c>
      <c r="K549" s="227"/>
      <c r="L549" s="121"/>
    </row>
    <row r="550" spans="2:12" x14ac:dyDescent="0.2">
      <c r="B550" s="194"/>
      <c r="C550" s="58"/>
      <c r="D550" s="556"/>
      <c r="E550" s="122"/>
      <c r="F550" s="123"/>
      <c r="G550" s="9"/>
      <c r="H550" s="10"/>
      <c r="I550" s="39"/>
      <c r="J550" s="209"/>
      <c r="K550" s="227"/>
      <c r="L550" s="121"/>
    </row>
    <row r="551" spans="2:12" x14ac:dyDescent="0.2">
      <c r="B551" s="194"/>
      <c r="C551" s="58"/>
      <c r="D551" s="556"/>
      <c r="E551" s="122"/>
      <c r="F551" s="123"/>
      <c r="G551" s="9"/>
      <c r="H551" s="10"/>
      <c r="I551" s="39"/>
      <c r="J551" s="209"/>
      <c r="K551" s="227"/>
      <c r="L551" s="121"/>
    </row>
    <row r="552" spans="2:12" x14ac:dyDescent="0.2">
      <c r="B552" s="210"/>
      <c r="C552" s="58"/>
      <c r="D552" s="556"/>
      <c r="E552" s="122"/>
      <c r="F552" s="123"/>
      <c r="G552" s="9"/>
      <c r="H552" s="10"/>
      <c r="I552" s="39"/>
      <c r="J552" s="209"/>
      <c r="K552" s="227"/>
      <c r="L552" s="121"/>
    </row>
    <row r="553" spans="2:12" x14ac:dyDescent="0.2">
      <c r="B553" s="242"/>
      <c r="C553" s="211"/>
      <c r="D553" s="542"/>
      <c r="E553" s="122"/>
      <c r="F553" s="123"/>
      <c r="G553" s="9"/>
      <c r="H553" s="10"/>
      <c r="I553" s="39"/>
      <c r="J553" s="209"/>
      <c r="K553" s="227"/>
      <c r="L553" s="121"/>
    </row>
    <row r="554" spans="2:12" x14ac:dyDescent="0.2">
      <c r="B554" s="194"/>
      <c r="C554" s="58"/>
      <c r="D554" s="556"/>
      <c r="E554" s="122"/>
      <c r="F554" s="123"/>
      <c r="G554" s="9"/>
      <c r="H554" s="10"/>
      <c r="I554" s="39"/>
      <c r="J554" s="209"/>
      <c r="K554" s="227"/>
      <c r="L554" s="121"/>
    </row>
    <row r="555" spans="2:12" x14ac:dyDescent="0.2">
      <c r="B555" s="194"/>
      <c r="C555" s="58"/>
      <c r="D555" s="556"/>
      <c r="E555" s="122"/>
      <c r="F555" s="123"/>
      <c r="G555" s="9"/>
      <c r="H555" s="10"/>
      <c r="I555" s="39"/>
      <c r="J555" s="209"/>
      <c r="K555" s="227"/>
      <c r="L555" s="121"/>
    </row>
    <row r="556" spans="2:12" x14ac:dyDescent="0.2">
      <c r="B556" s="194"/>
      <c r="C556" s="58"/>
      <c r="D556" s="556"/>
      <c r="E556" s="122"/>
      <c r="F556" s="123"/>
      <c r="G556" s="9"/>
      <c r="H556" s="10"/>
      <c r="I556" s="39"/>
      <c r="J556" s="209"/>
      <c r="K556" s="227"/>
      <c r="L556" s="121"/>
    </row>
    <row r="557" spans="2:12" x14ac:dyDescent="0.2">
      <c r="B557" s="194"/>
      <c r="C557" s="58"/>
      <c r="D557" s="556"/>
      <c r="E557" s="122"/>
      <c r="F557" s="123"/>
      <c r="G557" s="9"/>
      <c r="H557" s="10"/>
      <c r="I557" s="39"/>
      <c r="J557" s="209"/>
      <c r="K557" s="227"/>
      <c r="L557" s="121"/>
    </row>
    <row r="558" spans="2:12" x14ac:dyDescent="0.2">
      <c r="B558" s="210"/>
      <c r="C558" s="211"/>
      <c r="D558" s="538"/>
      <c r="E558" s="122"/>
      <c r="F558" s="123"/>
      <c r="G558" s="9"/>
      <c r="H558" s="10"/>
      <c r="I558" s="39"/>
      <c r="J558" s="209"/>
      <c r="K558" s="227"/>
      <c r="L558" s="121"/>
    </row>
    <row r="559" spans="2:12" x14ac:dyDescent="0.2">
      <c r="B559" s="242"/>
      <c r="C559" s="243"/>
      <c r="D559" s="535"/>
      <c r="E559" s="122"/>
      <c r="F559" s="123"/>
      <c r="G559" s="9"/>
      <c r="H559" s="10"/>
      <c r="I559" s="39"/>
      <c r="J559" s="209"/>
      <c r="K559" s="227"/>
      <c r="L559" s="121"/>
    </row>
    <row r="560" spans="2:12" x14ac:dyDescent="0.2">
      <c r="B560" s="194"/>
      <c r="C560" s="58"/>
      <c r="D560" s="556"/>
      <c r="E560" s="122"/>
      <c r="F560" s="123"/>
      <c r="G560" s="9"/>
      <c r="H560" s="10"/>
      <c r="I560" s="39"/>
      <c r="J560" s="209"/>
      <c r="K560" s="227"/>
      <c r="L560" s="239"/>
    </row>
    <row r="561" spans="2:12" x14ac:dyDescent="0.2">
      <c r="B561" s="194"/>
      <c r="C561" s="58"/>
      <c r="D561" s="556"/>
      <c r="E561" s="122"/>
      <c r="F561" s="123"/>
      <c r="G561" s="9"/>
      <c r="H561" s="10"/>
      <c r="I561" s="39"/>
      <c r="J561" s="209"/>
      <c r="K561" s="227"/>
      <c r="L561" s="121"/>
    </row>
    <row r="562" spans="2:12" ht="15" x14ac:dyDescent="0.25">
      <c r="B562" s="203"/>
      <c r="C562" s="154">
        <v>2020110304</v>
      </c>
      <c r="D562" s="561" t="s">
        <v>74</v>
      </c>
      <c r="E562" s="155">
        <f>'PROYECCION 2020'!C49</f>
        <v>14000000</v>
      </c>
      <c r="F562" s="156">
        <f>SUM(F563:F578)</f>
        <v>0</v>
      </c>
      <c r="G562" s="156">
        <f>SUM(G563:G578)</f>
        <v>0</v>
      </c>
      <c r="H562" s="156">
        <f>SUM(H563:H578)</f>
        <v>0</v>
      </c>
      <c r="I562" s="157">
        <f>E562+F562+G562-H562</f>
        <v>14000000</v>
      </c>
      <c r="J562" s="392">
        <f>SUM(J563:J578)</f>
        <v>2023978</v>
      </c>
      <c r="K562" s="223">
        <f>I562-J562</f>
        <v>11976022</v>
      </c>
      <c r="L562" s="121"/>
    </row>
    <row r="563" spans="2:12" x14ac:dyDescent="0.2">
      <c r="B563" s="194">
        <v>44188</v>
      </c>
      <c r="C563" s="58"/>
      <c r="D563" s="556" t="s">
        <v>104</v>
      </c>
      <c r="E563" s="122"/>
      <c r="F563" s="123"/>
      <c r="G563" s="9"/>
      <c r="H563" s="10"/>
      <c r="I563" s="39"/>
      <c r="J563" s="209">
        <v>1141885</v>
      </c>
      <c r="K563" s="217"/>
      <c r="L563" s="121"/>
    </row>
    <row r="564" spans="2:12" x14ac:dyDescent="0.2">
      <c r="B564" s="242">
        <v>43887</v>
      </c>
      <c r="C564" s="211"/>
      <c r="D564" s="535" t="s">
        <v>105</v>
      </c>
      <c r="E564" s="122"/>
      <c r="F564" s="123"/>
      <c r="G564" s="9"/>
      <c r="H564" s="10"/>
      <c r="I564" s="39"/>
      <c r="J564" s="209">
        <v>882093</v>
      </c>
      <c r="K564" s="217"/>
      <c r="L564" s="121"/>
    </row>
    <row r="565" spans="2:12" x14ac:dyDescent="0.2">
      <c r="B565" s="194"/>
      <c r="C565" s="58"/>
      <c r="D565" s="556"/>
      <c r="E565" s="122"/>
      <c r="F565" s="123"/>
      <c r="G565" s="9"/>
      <c r="H565" s="10"/>
      <c r="I565" s="39"/>
      <c r="J565" s="209"/>
      <c r="K565" s="217"/>
      <c r="L565" s="121"/>
    </row>
    <row r="566" spans="2:12" x14ac:dyDescent="0.2">
      <c r="B566" s="194"/>
      <c r="C566" s="58"/>
      <c r="D566" s="556"/>
      <c r="E566" s="122"/>
      <c r="F566" s="123"/>
      <c r="G566" s="9"/>
      <c r="H566" s="10"/>
      <c r="I566" s="39"/>
      <c r="J566" s="209"/>
      <c r="K566" s="217"/>
      <c r="L566" s="121"/>
    </row>
    <row r="567" spans="2:12" x14ac:dyDescent="0.2">
      <c r="B567" s="210"/>
      <c r="C567" s="58"/>
      <c r="D567" s="556"/>
      <c r="E567" s="122"/>
      <c r="F567" s="123"/>
      <c r="G567" s="9"/>
      <c r="H567" s="10"/>
      <c r="I567" s="39"/>
      <c r="J567" s="209"/>
      <c r="K567" s="217"/>
      <c r="L567" s="121"/>
    </row>
    <row r="568" spans="2:12" x14ac:dyDescent="0.2">
      <c r="B568" s="242"/>
      <c r="C568" s="211"/>
      <c r="D568" s="542"/>
      <c r="E568" s="122"/>
      <c r="F568" s="123"/>
      <c r="G568" s="9"/>
      <c r="H568" s="10"/>
      <c r="I568" s="39"/>
      <c r="J568" s="209"/>
      <c r="K568" s="217"/>
      <c r="L568" s="121"/>
    </row>
    <row r="569" spans="2:12" x14ac:dyDescent="0.2">
      <c r="B569" s="194"/>
      <c r="C569" s="58"/>
      <c r="D569" s="556"/>
      <c r="E569" s="122"/>
      <c r="F569" s="123"/>
      <c r="G569" s="9"/>
      <c r="H569" s="10"/>
      <c r="I569" s="39"/>
      <c r="J569" s="209"/>
      <c r="K569" s="217"/>
      <c r="L569" s="121"/>
    </row>
    <row r="570" spans="2:12" x14ac:dyDescent="0.2">
      <c r="B570" s="194"/>
      <c r="C570" s="58"/>
      <c r="D570" s="556"/>
      <c r="E570" s="122"/>
      <c r="F570" s="123"/>
      <c r="G570" s="9"/>
      <c r="H570" s="10"/>
      <c r="I570" s="39"/>
      <c r="J570" s="382"/>
      <c r="K570" s="217"/>
      <c r="L570" s="121"/>
    </row>
    <row r="571" spans="2:12" x14ac:dyDescent="0.2">
      <c r="B571" s="194"/>
      <c r="C571" s="58"/>
      <c r="D571" s="556"/>
      <c r="E571" s="122"/>
      <c r="F571" s="123"/>
      <c r="G571" s="9"/>
      <c r="H571" s="10"/>
      <c r="I571" s="39"/>
      <c r="J571" s="209"/>
      <c r="K571" s="217"/>
      <c r="L571" s="121"/>
    </row>
    <row r="572" spans="2:12" x14ac:dyDescent="0.2">
      <c r="B572" s="194"/>
      <c r="C572" s="58"/>
      <c r="D572" s="556"/>
      <c r="E572" s="122"/>
      <c r="F572" s="123"/>
      <c r="G572" s="9"/>
      <c r="H572" s="10"/>
      <c r="I572" s="39"/>
      <c r="J572" s="209"/>
      <c r="K572" s="217"/>
      <c r="L572" s="121"/>
    </row>
    <row r="573" spans="2:12" x14ac:dyDescent="0.2">
      <c r="B573" s="210"/>
      <c r="C573" s="211"/>
      <c r="D573" s="538"/>
      <c r="E573" s="122"/>
      <c r="F573" s="123"/>
      <c r="G573" s="9"/>
      <c r="H573" s="10"/>
      <c r="I573" s="39"/>
      <c r="J573" s="209"/>
      <c r="K573" s="217"/>
      <c r="L573" s="121"/>
    </row>
    <row r="574" spans="2:12" x14ac:dyDescent="0.2">
      <c r="B574" s="242"/>
      <c r="C574" s="243"/>
      <c r="D574" s="535"/>
      <c r="E574" s="122"/>
      <c r="F574" s="123"/>
      <c r="G574" s="9"/>
      <c r="H574" s="10"/>
      <c r="I574" s="39"/>
      <c r="J574" s="209"/>
      <c r="K574" s="217"/>
      <c r="L574" s="21"/>
    </row>
    <row r="575" spans="2:12" x14ac:dyDescent="0.2">
      <c r="B575" s="194"/>
      <c r="C575" s="58"/>
      <c r="D575" s="556"/>
      <c r="E575" s="122"/>
      <c r="F575" s="123"/>
      <c r="G575" s="9"/>
      <c r="H575" s="10"/>
      <c r="I575" s="39"/>
      <c r="J575" s="209"/>
      <c r="K575" s="217"/>
      <c r="L575" s="121"/>
    </row>
    <row r="576" spans="2:12" x14ac:dyDescent="0.2">
      <c r="B576" s="194"/>
      <c r="C576" s="58"/>
      <c r="D576" s="556"/>
      <c r="E576" s="122"/>
      <c r="F576" s="123"/>
      <c r="G576" s="9"/>
      <c r="H576" s="10"/>
      <c r="I576" s="39"/>
      <c r="J576" s="209"/>
      <c r="K576" s="217"/>
      <c r="L576" s="121"/>
    </row>
    <row r="577" spans="2:13" x14ac:dyDescent="0.2">
      <c r="B577" s="194"/>
      <c r="C577" s="58"/>
      <c r="D577" s="556"/>
      <c r="E577" s="122"/>
      <c r="F577" s="123"/>
      <c r="G577" s="9"/>
      <c r="H577" s="10"/>
      <c r="I577" s="39"/>
      <c r="J577" s="209"/>
      <c r="K577" s="217"/>
      <c r="L577" s="121"/>
    </row>
    <row r="578" spans="2:13" x14ac:dyDescent="0.2">
      <c r="B578" s="194"/>
      <c r="C578" s="58"/>
      <c r="D578" s="556"/>
      <c r="E578" s="122"/>
      <c r="F578" s="123"/>
      <c r="G578" s="9"/>
      <c r="H578" s="10"/>
      <c r="I578" s="39"/>
      <c r="J578" s="209"/>
      <c r="K578" s="217"/>
      <c r="L578" s="121"/>
    </row>
    <row r="579" spans="2:13" ht="15" x14ac:dyDescent="0.25">
      <c r="B579" s="203"/>
      <c r="C579" s="154">
        <v>2020110305</v>
      </c>
      <c r="D579" s="561" t="s">
        <v>75</v>
      </c>
      <c r="E579" s="155">
        <f>'PROYECCION 2020'!C50</f>
        <v>7200000</v>
      </c>
      <c r="F579" s="156">
        <f>SUM(F580:F588)</f>
        <v>0</v>
      </c>
      <c r="G579" s="156">
        <f>SUM(G580:G588)</f>
        <v>0</v>
      </c>
      <c r="H579" s="156">
        <f>SUM(H580:H588)</f>
        <v>0</v>
      </c>
      <c r="I579" s="157">
        <f>E579+F579+G579-H579</f>
        <v>7200000</v>
      </c>
      <c r="J579" s="392">
        <f>SUM(J580:J588)</f>
        <v>0</v>
      </c>
      <c r="K579" s="223">
        <f>I579-J579</f>
        <v>7200000</v>
      </c>
      <c r="L579" s="121"/>
    </row>
    <row r="580" spans="2:13" x14ac:dyDescent="0.2">
      <c r="B580" s="210"/>
      <c r="C580" s="211"/>
      <c r="D580" s="538"/>
      <c r="E580" s="122"/>
      <c r="F580" s="123"/>
      <c r="G580" s="9"/>
      <c r="H580" s="10"/>
      <c r="I580" s="39"/>
      <c r="J580" s="209"/>
      <c r="K580" s="217"/>
      <c r="L580" s="121"/>
    </row>
    <row r="581" spans="2:13" x14ac:dyDescent="0.2">
      <c r="B581" s="210"/>
      <c r="C581" s="58"/>
      <c r="D581" s="538"/>
      <c r="E581" s="122"/>
      <c r="F581" s="123"/>
      <c r="G581" s="9"/>
      <c r="H581" s="10"/>
      <c r="I581" s="39"/>
      <c r="J581" s="209"/>
      <c r="K581" s="217"/>
      <c r="L581" s="121"/>
    </row>
    <row r="582" spans="2:13" x14ac:dyDescent="0.2">
      <c r="B582" s="210"/>
      <c r="C582" s="211"/>
      <c r="D582" s="555"/>
      <c r="E582" s="122"/>
      <c r="F582" s="123"/>
      <c r="G582" s="9"/>
      <c r="H582" s="10"/>
      <c r="I582" s="39"/>
      <c r="J582" s="209"/>
      <c r="K582" s="217"/>
      <c r="L582" s="121"/>
    </row>
    <row r="583" spans="2:13" x14ac:dyDescent="0.2">
      <c r="B583" s="194"/>
      <c r="C583" s="58"/>
      <c r="D583" s="539"/>
      <c r="E583" s="122"/>
      <c r="F583" s="123"/>
      <c r="G583" s="9"/>
      <c r="H583" s="10"/>
      <c r="I583" s="39"/>
      <c r="J583" s="209"/>
      <c r="K583" s="217"/>
      <c r="L583" s="121"/>
    </row>
    <row r="584" spans="2:13" x14ac:dyDescent="0.2">
      <c r="B584" s="242"/>
      <c r="C584" s="243"/>
      <c r="D584" s="535"/>
      <c r="E584" s="122"/>
      <c r="F584" s="123"/>
      <c r="G584" s="9"/>
      <c r="H584" s="10"/>
      <c r="I584" s="39"/>
      <c r="J584" s="209"/>
      <c r="K584" s="217"/>
      <c r="L584" s="121"/>
    </row>
    <row r="585" spans="2:13" x14ac:dyDescent="0.2">
      <c r="B585" s="408"/>
      <c r="C585" s="409"/>
      <c r="D585" s="567"/>
      <c r="E585" s="410"/>
      <c r="F585" s="411"/>
      <c r="G585" s="412"/>
      <c r="H585" s="412"/>
      <c r="I585" s="412"/>
      <c r="J585" s="413"/>
      <c r="K585" s="217"/>
      <c r="L585" s="121"/>
    </row>
    <row r="586" spans="2:13" x14ac:dyDescent="0.2">
      <c r="B586" s="194"/>
      <c r="C586" s="58"/>
      <c r="D586" s="556"/>
      <c r="E586" s="122"/>
      <c r="F586" s="123"/>
      <c r="G586" s="9"/>
      <c r="H586" s="10"/>
      <c r="I586" s="39"/>
      <c r="J586" s="209"/>
      <c r="K586" s="217"/>
      <c r="L586" s="121"/>
    </row>
    <row r="587" spans="2:13" x14ac:dyDescent="0.2">
      <c r="B587" s="194"/>
      <c r="C587" s="58"/>
      <c r="D587" s="556"/>
      <c r="E587" s="122"/>
      <c r="F587" s="123"/>
      <c r="G587" s="9"/>
      <c r="H587" s="10"/>
      <c r="I587" s="39"/>
      <c r="J587" s="209"/>
      <c r="K587" s="217"/>
      <c r="L587" s="121"/>
    </row>
    <row r="588" spans="2:13" x14ac:dyDescent="0.2">
      <c r="B588" s="194"/>
      <c r="C588" s="58"/>
      <c r="D588" s="556"/>
      <c r="E588" s="122"/>
      <c r="F588" s="123"/>
      <c r="G588" s="9"/>
      <c r="H588" s="10"/>
      <c r="I588" s="39"/>
      <c r="J588" s="209"/>
      <c r="K588" s="217"/>
      <c r="L588" s="121"/>
    </row>
    <row r="589" spans="2:13" s="172" customFormat="1" ht="36" x14ac:dyDescent="0.25">
      <c r="B589" s="205"/>
      <c r="C589" s="170">
        <v>20201104</v>
      </c>
      <c r="D589" s="566" t="s">
        <v>135</v>
      </c>
      <c r="E589" s="171">
        <f>ROUND((E590+E603+E607+E623+E639+E655+E671+E686+E706+E723),0)</f>
        <v>177100000</v>
      </c>
      <c r="F589" s="171">
        <f t="shared" ref="F589:J589" si="6">ROUND((F590+F603+F607+F623+F639+F655+F671+F686+F706+F723),0)</f>
        <v>0</v>
      </c>
      <c r="G589" s="171">
        <f>ROUND((G590+G603+G607+G623+G639+G655+G671+G686+G706+G723+G735),0)</f>
        <v>0</v>
      </c>
      <c r="H589" s="171">
        <f t="shared" si="6"/>
        <v>46000000</v>
      </c>
      <c r="I589" s="171">
        <f t="shared" si="6"/>
        <v>131100000</v>
      </c>
      <c r="J589" s="391">
        <f t="shared" si="6"/>
        <v>14379761</v>
      </c>
      <c r="K589" s="226">
        <f>I589-J589</f>
        <v>116720239</v>
      </c>
      <c r="L589" s="238"/>
    </row>
    <row r="590" spans="2:13" ht="15" x14ac:dyDescent="0.25">
      <c r="B590" s="203"/>
      <c r="C590" s="173" t="s">
        <v>77</v>
      </c>
      <c r="D590" s="561" t="s">
        <v>149</v>
      </c>
      <c r="E590" s="155">
        <f>'PROYECCION 2020'!C52</f>
        <v>56000000</v>
      </c>
      <c r="F590" s="156">
        <f>SUM(F591:F602)</f>
        <v>0</v>
      </c>
      <c r="G590" s="156">
        <f>SUM(G591:G602)</f>
        <v>0</v>
      </c>
      <c r="H590" s="156">
        <f>SUM(H591:H602)</f>
        <v>46000000</v>
      </c>
      <c r="I590" s="157">
        <f>ROUND((E590+F590+G590-H590),0)</f>
        <v>10000000</v>
      </c>
      <c r="J590" s="392">
        <f>SUM(J591:J602)</f>
        <v>0</v>
      </c>
      <c r="K590" s="223">
        <f>I590-J590</f>
        <v>10000000</v>
      </c>
      <c r="L590" s="121"/>
    </row>
    <row r="591" spans="2:13" x14ac:dyDescent="0.2">
      <c r="B591" s="194">
        <v>43850</v>
      </c>
      <c r="C591" s="133"/>
      <c r="D591" s="556" t="s">
        <v>182</v>
      </c>
      <c r="E591" s="122"/>
      <c r="F591" s="123"/>
      <c r="G591" s="9"/>
      <c r="H591" s="10">
        <v>46000000</v>
      </c>
      <c r="I591" s="39"/>
      <c r="J591" s="209"/>
      <c r="K591" s="217"/>
    </row>
    <row r="592" spans="2:13" x14ac:dyDescent="0.2">
      <c r="B592" s="210">
        <v>43874</v>
      </c>
      <c r="C592" s="211"/>
      <c r="D592" s="538" t="s">
        <v>195</v>
      </c>
      <c r="E592" s="122"/>
      <c r="F592" s="123"/>
      <c r="G592" s="9"/>
      <c r="H592" s="10"/>
      <c r="I592" s="39"/>
      <c r="K592" s="217"/>
      <c r="L592" s="121"/>
      <c r="M592" s="209">
        <v>102050</v>
      </c>
    </row>
    <row r="593" spans="2:12" x14ac:dyDescent="0.2">
      <c r="B593" s="210"/>
      <c r="C593" s="211"/>
      <c r="D593" s="538"/>
      <c r="E593" s="122"/>
      <c r="F593" s="123"/>
      <c r="G593" s="9"/>
      <c r="H593" s="10"/>
      <c r="I593" s="39"/>
      <c r="J593" s="209"/>
      <c r="K593" s="217"/>
      <c r="L593" s="121"/>
    </row>
    <row r="594" spans="2:12" x14ac:dyDescent="0.2">
      <c r="B594" s="210"/>
      <c r="C594" s="211"/>
      <c r="D594" s="555"/>
      <c r="E594" s="122"/>
      <c r="F594" s="123"/>
      <c r="G594" s="9"/>
      <c r="H594" s="10"/>
      <c r="I594" s="39"/>
      <c r="J594" s="209"/>
      <c r="K594" s="217"/>
      <c r="L594" s="121"/>
    </row>
    <row r="595" spans="2:12" x14ac:dyDescent="0.2">
      <c r="B595" s="281"/>
      <c r="C595" s="282"/>
      <c r="D595" s="549"/>
      <c r="E595" s="122"/>
      <c r="F595" s="123"/>
      <c r="G595" s="9"/>
      <c r="H595" s="10"/>
      <c r="I595" s="39"/>
      <c r="J595" s="209"/>
      <c r="K595" s="217"/>
      <c r="L595" s="121"/>
    </row>
    <row r="596" spans="2:12" x14ac:dyDescent="0.2">
      <c r="B596" s="194"/>
      <c r="C596" s="58"/>
      <c r="D596" s="539"/>
      <c r="E596" s="122"/>
      <c r="F596" s="123"/>
      <c r="G596" s="9"/>
      <c r="H596" s="10"/>
      <c r="I596" s="39"/>
      <c r="J596" s="209"/>
      <c r="K596" s="217"/>
      <c r="L596" s="121"/>
    </row>
    <row r="597" spans="2:12" x14ac:dyDescent="0.2">
      <c r="B597" s="194"/>
      <c r="C597" s="133"/>
      <c r="D597" s="556"/>
      <c r="E597" s="122"/>
      <c r="F597" s="123"/>
      <c r="G597" s="9"/>
      <c r="H597" s="10"/>
      <c r="I597" s="39"/>
      <c r="J597" s="209"/>
      <c r="K597" s="217"/>
      <c r="L597" s="121"/>
    </row>
    <row r="598" spans="2:12" x14ac:dyDescent="0.2">
      <c r="B598" s="194"/>
      <c r="C598" s="133"/>
      <c r="D598" s="556"/>
      <c r="E598" s="122"/>
      <c r="F598" s="123"/>
      <c r="G598" s="9"/>
      <c r="H598" s="10"/>
      <c r="I598" s="39"/>
      <c r="J598" s="209"/>
      <c r="K598" s="217"/>
      <c r="L598" s="121"/>
    </row>
    <row r="599" spans="2:12" x14ac:dyDescent="0.2">
      <c r="B599" s="194"/>
      <c r="C599" s="133"/>
      <c r="D599" s="556"/>
      <c r="E599" s="122"/>
      <c r="F599" s="123"/>
      <c r="G599" s="9"/>
      <c r="H599" s="10"/>
      <c r="I599" s="39"/>
      <c r="J599" s="209"/>
      <c r="K599" s="217"/>
      <c r="L599" s="121"/>
    </row>
    <row r="600" spans="2:12" x14ac:dyDescent="0.2">
      <c r="B600" s="194"/>
      <c r="C600" s="133"/>
      <c r="D600" s="556"/>
      <c r="E600" s="122"/>
      <c r="F600" s="123"/>
      <c r="G600" s="9"/>
      <c r="H600" s="10"/>
      <c r="I600" s="39"/>
      <c r="J600" s="209"/>
      <c r="K600" s="217"/>
      <c r="L600" s="121"/>
    </row>
    <row r="601" spans="2:12" x14ac:dyDescent="0.2">
      <c r="B601" s="194"/>
      <c r="C601" s="133"/>
      <c r="D601" s="556"/>
      <c r="E601" s="122"/>
      <c r="F601" s="123"/>
      <c r="G601" s="9"/>
      <c r="H601" s="10"/>
      <c r="I601" s="39"/>
      <c r="J601" s="209"/>
      <c r="K601" s="217"/>
      <c r="L601" s="121"/>
    </row>
    <row r="602" spans="2:12" x14ac:dyDescent="0.2">
      <c r="B602" s="194"/>
      <c r="C602" s="133"/>
      <c r="D602" s="556"/>
      <c r="E602" s="122"/>
      <c r="F602" s="123"/>
      <c r="G602" s="9"/>
      <c r="H602" s="10"/>
      <c r="I602" s="39"/>
      <c r="J602" s="209"/>
      <c r="K602" s="217"/>
      <c r="L602" s="121"/>
    </row>
    <row r="603" spans="2:12" ht="15.75" x14ac:dyDescent="0.25">
      <c r="B603" s="192"/>
      <c r="C603" s="134" t="s">
        <v>79</v>
      </c>
      <c r="D603" s="553" t="s">
        <v>73</v>
      </c>
      <c r="E603" s="135">
        <v>0</v>
      </c>
      <c r="F603" s="136"/>
      <c r="G603" s="137"/>
      <c r="H603" s="137"/>
      <c r="I603" s="137">
        <f>ROUND((E603+F603+G603-H603),0)</f>
        <v>0</v>
      </c>
      <c r="J603" s="379"/>
      <c r="K603" s="224"/>
      <c r="L603" s="121"/>
    </row>
    <row r="604" spans="2:12" x14ac:dyDescent="0.2">
      <c r="B604" s="194"/>
      <c r="C604" s="58"/>
      <c r="D604" s="556"/>
      <c r="E604" s="122"/>
      <c r="F604" s="123"/>
      <c r="G604" s="9"/>
      <c r="H604" s="10"/>
      <c r="I604" s="39"/>
      <c r="J604" s="209"/>
      <c r="K604" s="217"/>
      <c r="L604" s="121"/>
    </row>
    <row r="605" spans="2:12" x14ac:dyDescent="0.2">
      <c r="B605" s="194"/>
      <c r="C605" s="58"/>
      <c r="D605" s="556"/>
      <c r="E605" s="122"/>
      <c r="F605" s="123"/>
      <c r="G605" s="9"/>
      <c r="H605" s="10"/>
      <c r="I605" s="39"/>
      <c r="J605" s="209"/>
      <c r="K605" s="217"/>
      <c r="L605" s="121"/>
    </row>
    <row r="606" spans="2:12" x14ac:dyDescent="0.2">
      <c r="B606" s="194"/>
      <c r="C606" s="58"/>
      <c r="D606" s="556"/>
      <c r="E606" s="122"/>
      <c r="F606" s="123"/>
      <c r="G606" s="9"/>
      <c r="H606" s="10"/>
      <c r="I606" s="39"/>
      <c r="J606" s="209"/>
      <c r="K606" s="217"/>
      <c r="L606" s="121"/>
    </row>
    <row r="607" spans="2:12" ht="15.75" x14ac:dyDescent="0.25">
      <c r="B607" s="192"/>
      <c r="C607" s="134" t="s">
        <v>80</v>
      </c>
      <c r="D607" s="553" t="s">
        <v>81</v>
      </c>
      <c r="E607" s="135">
        <f>'PROYECCION 2020'!C54</f>
        <v>3900000</v>
      </c>
      <c r="F607" s="136">
        <f>SUM(F608:F622)</f>
        <v>0</v>
      </c>
      <c r="G607" s="136">
        <f>SUM(G608:G622)</f>
        <v>0</v>
      </c>
      <c r="H607" s="136">
        <f>SUM(H608:H622)</f>
        <v>0</v>
      </c>
      <c r="I607" s="137">
        <f>ROUND((E607+F607+G607-H607),0)</f>
        <v>3900000</v>
      </c>
      <c r="J607" s="379">
        <f>SUM(J608:J622)</f>
        <v>391700</v>
      </c>
      <c r="K607" s="216">
        <f>I607-J607</f>
        <v>3508300</v>
      </c>
      <c r="L607" s="121"/>
    </row>
    <row r="608" spans="2:12" x14ac:dyDescent="0.2">
      <c r="B608" s="194">
        <v>44188</v>
      </c>
      <c r="C608" s="58"/>
      <c r="D608" s="556" t="s">
        <v>104</v>
      </c>
      <c r="E608" s="122"/>
      <c r="F608" s="123"/>
      <c r="G608" s="9"/>
      <c r="H608" s="10"/>
      <c r="I608" s="39"/>
      <c r="J608" s="209">
        <v>182400</v>
      </c>
      <c r="K608" s="217"/>
      <c r="L608" s="121"/>
    </row>
    <row r="609" spans="2:12" x14ac:dyDescent="0.2">
      <c r="B609" s="242">
        <v>43887</v>
      </c>
      <c r="C609" s="211"/>
      <c r="D609" s="535" t="s">
        <v>105</v>
      </c>
      <c r="E609" s="122"/>
      <c r="F609" s="123"/>
      <c r="G609" s="9"/>
      <c r="H609" s="10"/>
      <c r="I609" s="39"/>
      <c r="J609" s="209">
        <v>209300</v>
      </c>
      <c r="K609" s="217"/>
      <c r="L609" s="121"/>
    </row>
    <row r="610" spans="2:12" x14ac:dyDescent="0.2">
      <c r="B610" s="194"/>
      <c r="C610" s="58"/>
      <c r="D610" s="556"/>
      <c r="E610" s="122"/>
      <c r="F610" s="123"/>
      <c r="G610" s="9"/>
      <c r="H610" s="10"/>
      <c r="I610" s="39"/>
      <c r="J610" s="209"/>
      <c r="K610" s="217"/>
      <c r="L610" s="121"/>
    </row>
    <row r="611" spans="2:12" x14ac:dyDescent="0.2">
      <c r="B611" s="194"/>
      <c r="C611" s="58"/>
      <c r="D611" s="556"/>
      <c r="E611" s="122"/>
      <c r="F611" s="123"/>
      <c r="G611" s="9"/>
      <c r="H611" s="10"/>
      <c r="I611" s="39"/>
      <c r="J611" s="209"/>
      <c r="K611" s="217"/>
      <c r="L611" s="121"/>
    </row>
    <row r="612" spans="2:12" x14ac:dyDescent="0.2">
      <c r="B612" s="210"/>
      <c r="C612" s="211"/>
      <c r="D612" s="555"/>
      <c r="E612" s="122"/>
      <c r="F612" s="123"/>
      <c r="G612" s="9"/>
      <c r="H612" s="10"/>
      <c r="I612" s="39"/>
      <c r="J612" s="209"/>
      <c r="K612" s="217"/>
      <c r="L612" s="121"/>
    </row>
    <row r="613" spans="2:12" x14ac:dyDescent="0.2">
      <c r="B613" s="242"/>
      <c r="C613" s="211"/>
      <c r="D613" s="542"/>
      <c r="E613" s="122"/>
      <c r="F613" s="123"/>
      <c r="G613" s="9"/>
      <c r="H613" s="10"/>
      <c r="I613" s="39"/>
      <c r="J613" s="209"/>
      <c r="K613" s="217"/>
      <c r="L613" s="121"/>
    </row>
    <row r="614" spans="2:12" x14ac:dyDescent="0.2">
      <c r="B614" s="194"/>
      <c r="C614" s="58"/>
      <c r="D614" s="556"/>
      <c r="E614" s="122"/>
      <c r="F614" s="123"/>
      <c r="G614" s="9"/>
      <c r="H614" s="10"/>
      <c r="I614" s="39"/>
      <c r="J614" s="209"/>
      <c r="K614" s="217"/>
      <c r="L614" s="121"/>
    </row>
    <row r="615" spans="2:12" x14ac:dyDescent="0.2">
      <c r="B615" s="194"/>
      <c r="C615" s="58"/>
      <c r="D615" s="556"/>
      <c r="E615" s="122"/>
      <c r="F615" s="123"/>
      <c r="G615" s="9"/>
      <c r="H615" s="10"/>
      <c r="I615" s="39"/>
      <c r="J615" s="209"/>
      <c r="K615" s="217"/>
      <c r="L615" s="121"/>
    </row>
    <row r="616" spans="2:12" x14ac:dyDescent="0.2">
      <c r="B616" s="194"/>
      <c r="C616" s="58"/>
      <c r="D616" s="556"/>
      <c r="E616" s="122"/>
      <c r="F616" s="123"/>
      <c r="G616" s="9"/>
      <c r="H616" s="10"/>
      <c r="I616" s="39"/>
      <c r="J616" s="209"/>
      <c r="K616" s="217"/>
      <c r="L616" s="121"/>
    </row>
    <row r="617" spans="2:12" x14ac:dyDescent="0.2">
      <c r="B617" s="194"/>
      <c r="C617" s="58"/>
      <c r="D617" s="556"/>
      <c r="E617" s="122"/>
      <c r="F617" s="123"/>
      <c r="G617" s="9"/>
      <c r="H617" s="10"/>
      <c r="I617" s="39"/>
      <c r="J617" s="209"/>
      <c r="K617" s="217"/>
      <c r="L617" s="121"/>
    </row>
    <row r="618" spans="2:12" x14ac:dyDescent="0.2">
      <c r="B618" s="210"/>
      <c r="C618" s="211"/>
      <c r="D618" s="538"/>
      <c r="E618" s="122"/>
      <c r="F618" s="123"/>
      <c r="G618" s="9"/>
      <c r="H618" s="10"/>
      <c r="I618" s="39"/>
      <c r="J618" s="209"/>
      <c r="K618" s="217"/>
      <c r="L618" s="121"/>
    </row>
    <row r="619" spans="2:12" x14ac:dyDescent="0.2">
      <c r="B619" s="242"/>
      <c r="C619" s="243"/>
      <c r="D619" s="535"/>
      <c r="E619" s="122"/>
      <c r="F619" s="123"/>
      <c r="G619" s="9"/>
      <c r="H619" s="10"/>
      <c r="I619" s="39"/>
      <c r="J619" s="209"/>
      <c r="K619" s="217"/>
      <c r="L619" s="121"/>
    </row>
    <row r="620" spans="2:12" x14ac:dyDescent="0.2">
      <c r="B620" s="194"/>
      <c r="C620" s="58"/>
      <c r="D620" s="556"/>
      <c r="E620" s="122"/>
      <c r="F620" s="123"/>
      <c r="G620" s="9"/>
      <c r="H620" s="10"/>
      <c r="I620" s="39"/>
      <c r="J620" s="209"/>
      <c r="K620" s="217"/>
      <c r="L620" s="121"/>
    </row>
    <row r="621" spans="2:12" x14ac:dyDescent="0.2">
      <c r="B621" s="210"/>
      <c r="C621" s="211"/>
      <c r="D621" s="538"/>
      <c r="E621" s="122"/>
      <c r="F621" s="123"/>
      <c r="G621" s="9"/>
      <c r="H621" s="10"/>
      <c r="I621" s="39"/>
      <c r="J621" s="209"/>
      <c r="K621" s="217"/>
      <c r="L621" s="121"/>
    </row>
    <row r="622" spans="2:12" x14ac:dyDescent="0.2">
      <c r="B622" s="210"/>
      <c r="C622" s="211"/>
      <c r="D622" s="555"/>
      <c r="E622" s="122"/>
      <c r="F622" s="123"/>
      <c r="G622" s="9"/>
      <c r="H622" s="10"/>
      <c r="I622" s="39"/>
      <c r="J622" s="209"/>
      <c r="K622" s="217"/>
      <c r="L622" s="121"/>
    </row>
    <row r="623" spans="2:12" ht="15.75" x14ac:dyDescent="0.25">
      <c r="B623" s="192"/>
      <c r="C623" s="134">
        <v>2020110404</v>
      </c>
      <c r="D623" s="553" t="s">
        <v>74</v>
      </c>
      <c r="E623" s="135">
        <f>'PROYECCION 2020'!C55</f>
        <v>52000000</v>
      </c>
      <c r="F623" s="136">
        <f>SUM(F624:F634)</f>
        <v>0</v>
      </c>
      <c r="G623" s="136">
        <f>SUM(G624:G638)</f>
        <v>0</v>
      </c>
      <c r="H623" s="136">
        <f>SUM(H624:H638)</f>
        <v>0</v>
      </c>
      <c r="I623" s="137">
        <f>ROUND((E623+F623+G623-H623),0)</f>
        <v>52000000</v>
      </c>
      <c r="J623" s="379">
        <f>SUM(J624:J638)</f>
        <v>7244461</v>
      </c>
      <c r="K623" s="216">
        <f>I623-J623</f>
        <v>44755539</v>
      </c>
      <c r="L623" s="121"/>
    </row>
    <row r="624" spans="2:12" x14ac:dyDescent="0.2">
      <c r="B624" s="194">
        <v>44188</v>
      </c>
      <c r="C624" s="58"/>
      <c r="D624" s="556" t="s">
        <v>104</v>
      </c>
      <c r="E624" s="122"/>
      <c r="F624" s="123"/>
      <c r="G624" s="9"/>
      <c r="H624" s="10"/>
      <c r="I624" s="39"/>
      <c r="J624" s="209">
        <v>3223204</v>
      </c>
      <c r="K624" s="217"/>
      <c r="L624" s="121"/>
    </row>
    <row r="625" spans="2:12" x14ac:dyDescent="0.2">
      <c r="B625" s="242">
        <v>43887</v>
      </c>
      <c r="C625" s="211"/>
      <c r="D625" s="535" t="s">
        <v>105</v>
      </c>
      <c r="E625" s="122"/>
      <c r="F625" s="123"/>
      <c r="G625" s="9"/>
      <c r="H625" s="10"/>
      <c r="I625" s="39"/>
      <c r="J625" s="209">
        <v>4021257</v>
      </c>
      <c r="K625" s="217"/>
      <c r="L625" s="121"/>
    </row>
    <row r="626" spans="2:12" x14ac:dyDescent="0.2">
      <c r="B626" s="194"/>
      <c r="C626" s="58"/>
      <c r="D626" s="556"/>
      <c r="E626" s="122"/>
      <c r="F626" s="123"/>
      <c r="G626" s="9"/>
      <c r="H626" s="10"/>
      <c r="I626" s="39"/>
      <c r="J626" s="209"/>
      <c r="K626" s="217"/>
      <c r="L626" s="121"/>
    </row>
    <row r="627" spans="2:12" x14ac:dyDescent="0.2">
      <c r="B627" s="194"/>
      <c r="C627" s="58"/>
      <c r="D627" s="556"/>
      <c r="E627" s="122"/>
      <c r="F627" s="123"/>
      <c r="G627" s="9"/>
      <c r="H627" s="10"/>
      <c r="I627" s="39"/>
      <c r="J627" s="209"/>
      <c r="K627" s="217"/>
      <c r="L627" s="121"/>
    </row>
    <row r="628" spans="2:12" x14ac:dyDescent="0.2">
      <c r="B628" s="210"/>
      <c r="C628" s="211"/>
      <c r="D628" s="555"/>
      <c r="E628" s="122"/>
      <c r="F628" s="123"/>
      <c r="G628" s="9"/>
      <c r="H628" s="10"/>
      <c r="I628" s="39"/>
      <c r="J628" s="209"/>
      <c r="K628" s="217"/>
      <c r="L628" s="121"/>
    </row>
    <row r="629" spans="2:12" ht="13.5" customHeight="1" x14ac:dyDescent="0.2">
      <c r="B629" s="242"/>
      <c r="C629" s="211"/>
      <c r="D629" s="542"/>
      <c r="E629" s="122"/>
      <c r="F629" s="123"/>
      <c r="G629" s="9"/>
      <c r="H629" s="10"/>
      <c r="I629" s="39"/>
      <c r="J629" s="209"/>
      <c r="K629" s="217"/>
      <c r="L629" s="121"/>
    </row>
    <row r="630" spans="2:12" x14ac:dyDescent="0.2">
      <c r="B630" s="194"/>
      <c r="C630" s="58"/>
      <c r="D630" s="556"/>
      <c r="E630" s="122"/>
      <c r="F630" s="123"/>
      <c r="G630" s="9"/>
      <c r="H630" s="10"/>
      <c r="I630" s="39"/>
      <c r="J630" s="209"/>
      <c r="K630" s="217"/>
      <c r="L630" s="121"/>
    </row>
    <row r="631" spans="2:12" x14ac:dyDescent="0.2">
      <c r="B631" s="194"/>
      <c r="C631" s="58"/>
      <c r="D631" s="556"/>
      <c r="E631" s="122"/>
      <c r="F631" s="123"/>
      <c r="G631" s="9"/>
      <c r="H631" s="10"/>
      <c r="I631" s="39"/>
      <c r="J631" s="209"/>
      <c r="K631" s="217"/>
      <c r="L631" s="121"/>
    </row>
    <row r="632" spans="2:12" x14ac:dyDescent="0.2">
      <c r="B632" s="194"/>
      <c r="C632" s="58"/>
      <c r="D632" s="556"/>
      <c r="E632" s="122"/>
      <c r="F632" s="123"/>
      <c r="G632" s="9"/>
      <c r="H632" s="10"/>
      <c r="I632" s="39"/>
      <c r="J632" s="209"/>
      <c r="K632" s="217"/>
      <c r="L632" s="121"/>
    </row>
    <row r="633" spans="2:12" x14ac:dyDescent="0.2">
      <c r="B633" s="194"/>
      <c r="C633" s="58"/>
      <c r="D633" s="556"/>
      <c r="E633" s="122"/>
      <c r="F633" s="123"/>
      <c r="G633" s="9"/>
      <c r="H633" s="10"/>
      <c r="I633" s="39"/>
      <c r="J633" s="209"/>
      <c r="K633" s="217"/>
      <c r="L633" s="121"/>
    </row>
    <row r="634" spans="2:12" x14ac:dyDescent="0.2">
      <c r="B634" s="210"/>
      <c r="C634" s="211"/>
      <c r="D634" s="538"/>
      <c r="E634" s="122"/>
      <c r="F634" s="123"/>
      <c r="G634" s="9"/>
      <c r="H634" s="10"/>
      <c r="I634" s="39"/>
      <c r="J634" s="209"/>
      <c r="K634" s="217"/>
      <c r="L634" s="121"/>
    </row>
    <row r="635" spans="2:12" x14ac:dyDescent="0.2">
      <c r="B635" s="210"/>
      <c r="C635" s="211"/>
      <c r="D635" s="538"/>
      <c r="E635" s="122"/>
      <c r="F635" s="123"/>
      <c r="G635" s="9"/>
      <c r="H635" s="10"/>
      <c r="I635" s="39"/>
      <c r="J635" s="209"/>
      <c r="K635" s="217"/>
      <c r="L635" s="21"/>
    </row>
    <row r="636" spans="2:12" x14ac:dyDescent="0.2">
      <c r="B636" s="242"/>
      <c r="C636" s="243"/>
      <c r="D636" s="535"/>
      <c r="E636" s="122"/>
      <c r="F636" s="123"/>
      <c r="G636" s="9"/>
      <c r="H636" s="10"/>
      <c r="I636" s="39"/>
      <c r="J636" s="209"/>
      <c r="K636" s="217"/>
      <c r="L636" s="121"/>
    </row>
    <row r="637" spans="2:12" x14ac:dyDescent="0.2">
      <c r="B637" s="194"/>
      <c r="C637" s="58"/>
      <c r="D637" s="556"/>
      <c r="E637" s="122"/>
      <c r="F637" s="123"/>
      <c r="G637" s="9"/>
      <c r="H637" s="10"/>
      <c r="I637" s="39"/>
      <c r="J637" s="209"/>
      <c r="K637" s="217"/>
      <c r="L637" s="121"/>
    </row>
    <row r="638" spans="2:12" x14ac:dyDescent="0.2">
      <c r="B638" s="210"/>
      <c r="C638" s="211"/>
      <c r="D638" s="538"/>
      <c r="E638" s="122"/>
      <c r="F638" s="123"/>
      <c r="G638" s="9"/>
      <c r="H638" s="10"/>
      <c r="I638" s="39"/>
      <c r="J638" s="209"/>
      <c r="K638" s="217"/>
      <c r="L638" s="121"/>
    </row>
    <row r="639" spans="2:12" ht="15.75" x14ac:dyDescent="0.25">
      <c r="B639" s="192"/>
      <c r="C639" s="134">
        <v>2020110405</v>
      </c>
      <c r="D639" s="553" t="s">
        <v>84</v>
      </c>
      <c r="E639" s="135">
        <f>'PROYECCION 2020'!C56</f>
        <v>27000000</v>
      </c>
      <c r="F639" s="136">
        <f>SUM(F640:F654)</f>
        <v>0</v>
      </c>
      <c r="G639" s="136">
        <f>SUM(G640:G654)</f>
        <v>0</v>
      </c>
      <c r="H639" s="136">
        <f>SUM(H640:H654)</f>
        <v>0</v>
      </c>
      <c r="I639" s="137">
        <f>ROUND((E639+F639+G639-H639),0)</f>
        <v>27000000</v>
      </c>
      <c r="J639" s="379">
        <f>SUM(J640:J654)</f>
        <v>2996200</v>
      </c>
      <c r="K639" s="216">
        <f>I639-J639</f>
        <v>24003800</v>
      </c>
      <c r="L639" s="121"/>
    </row>
    <row r="640" spans="2:12" x14ac:dyDescent="0.2">
      <c r="B640" s="194">
        <v>44188</v>
      </c>
      <c r="C640" s="58"/>
      <c r="D640" s="556" t="s">
        <v>104</v>
      </c>
      <c r="E640" s="122"/>
      <c r="F640" s="123"/>
      <c r="G640" s="9"/>
      <c r="H640" s="10"/>
      <c r="I640" s="39"/>
      <c r="J640" s="209">
        <v>1394700</v>
      </c>
      <c r="K640" s="217"/>
      <c r="L640" s="121"/>
    </row>
    <row r="641" spans="2:12" x14ac:dyDescent="0.2">
      <c r="B641" s="242">
        <v>43887</v>
      </c>
      <c r="C641" s="211"/>
      <c r="D641" s="535" t="s">
        <v>105</v>
      </c>
      <c r="E641" s="122"/>
      <c r="F641" s="123"/>
      <c r="G641" s="9"/>
      <c r="H641" s="10"/>
      <c r="I641" s="39"/>
      <c r="J641" s="209">
        <v>1601500</v>
      </c>
      <c r="K641" s="217"/>
      <c r="L641" s="121"/>
    </row>
    <row r="642" spans="2:12" x14ac:dyDescent="0.2">
      <c r="B642" s="194"/>
      <c r="C642" s="58"/>
      <c r="D642" s="556"/>
      <c r="E642" s="122"/>
      <c r="F642" s="123"/>
      <c r="G642" s="9"/>
      <c r="H642" s="10"/>
      <c r="I642" s="39"/>
      <c r="J642" s="209"/>
      <c r="K642" s="217"/>
      <c r="L642" s="121"/>
    </row>
    <row r="643" spans="2:12" x14ac:dyDescent="0.2">
      <c r="B643" s="194"/>
      <c r="C643" s="58"/>
      <c r="D643" s="556"/>
      <c r="E643" s="122"/>
      <c r="F643" s="123"/>
      <c r="G643" s="9"/>
      <c r="H643" s="10"/>
      <c r="I643" s="39"/>
      <c r="J643" s="209"/>
      <c r="K643" s="217"/>
      <c r="L643" s="121"/>
    </row>
    <row r="644" spans="2:12" x14ac:dyDescent="0.2">
      <c r="B644" s="210"/>
      <c r="C644" s="211"/>
      <c r="D644" s="555"/>
      <c r="E644" s="122"/>
      <c r="F644" s="123"/>
      <c r="G644" s="9"/>
      <c r="H644" s="10"/>
      <c r="I644" s="39"/>
      <c r="J644" s="209"/>
      <c r="K644" s="217"/>
      <c r="L644" s="121"/>
    </row>
    <row r="645" spans="2:12" x14ac:dyDescent="0.2">
      <c r="B645" s="242"/>
      <c r="C645" s="211"/>
      <c r="D645" s="542"/>
      <c r="E645" s="122"/>
      <c r="F645" s="123"/>
      <c r="G645" s="9"/>
      <c r="H645" s="10"/>
      <c r="I645" s="39"/>
      <c r="J645" s="209"/>
      <c r="K645" s="217"/>
      <c r="L645" s="121"/>
    </row>
    <row r="646" spans="2:12" x14ac:dyDescent="0.2">
      <c r="B646" s="194"/>
      <c r="C646" s="58"/>
      <c r="D646" s="556"/>
      <c r="E646" s="122"/>
      <c r="F646" s="123"/>
      <c r="G646" s="9"/>
      <c r="H646" s="10"/>
      <c r="I646" s="39"/>
      <c r="J646" s="209"/>
      <c r="K646" s="217"/>
      <c r="L646" s="121"/>
    </row>
    <row r="647" spans="2:12" x14ac:dyDescent="0.2">
      <c r="B647" s="194"/>
      <c r="C647" s="58"/>
      <c r="D647" s="556"/>
      <c r="E647" s="122"/>
      <c r="F647" s="123"/>
      <c r="G647" s="9"/>
      <c r="H647" s="10"/>
      <c r="I647" s="39"/>
      <c r="J647" s="209"/>
      <c r="K647" s="217"/>
      <c r="L647" s="121"/>
    </row>
    <row r="648" spans="2:12" x14ac:dyDescent="0.2">
      <c r="B648" s="194"/>
      <c r="C648" s="58"/>
      <c r="D648" s="556"/>
      <c r="E648" s="122"/>
      <c r="F648" s="123"/>
      <c r="G648" s="9"/>
      <c r="H648" s="10"/>
      <c r="I648" s="39"/>
      <c r="J648" s="209"/>
      <c r="K648" s="217"/>
      <c r="L648" s="121"/>
    </row>
    <row r="649" spans="2:12" x14ac:dyDescent="0.2">
      <c r="B649" s="194"/>
      <c r="C649" s="58"/>
      <c r="D649" s="556"/>
      <c r="E649" s="122"/>
      <c r="F649" s="123"/>
      <c r="G649" s="9"/>
      <c r="H649" s="10"/>
      <c r="I649" s="39"/>
      <c r="J649" s="209"/>
      <c r="K649" s="217"/>
      <c r="L649" s="121"/>
    </row>
    <row r="650" spans="2:12" x14ac:dyDescent="0.2">
      <c r="B650" s="210"/>
      <c r="C650" s="211"/>
      <c r="D650" s="538"/>
      <c r="E650" s="122"/>
      <c r="F650" s="123"/>
      <c r="G650" s="9"/>
      <c r="H650" s="10"/>
      <c r="I650" s="39"/>
      <c r="J650" s="209"/>
      <c r="K650" s="217"/>
      <c r="L650" s="121"/>
    </row>
    <row r="651" spans="2:12" x14ac:dyDescent="0.2">
      <c r="B651" s="242"/>
      <c r="C651" s="243"/>
      <c r="D651" s="535"/>
      <c r="E651" s="122"/>
      <c r="F651" s="123"/>
      <c r="G651" s="9"/>
      <c r="H651" s="10"/>
      <c r="I651" s="39"/>
      <c r="J651" s="209"/>
      <c r="K651" s="217"/>
      <c r="L651" s="121"/>
    </row>
    <row r="652" spans="2:12" x14ac:dyDescent="0.2">
      <c r="B652" s="194"/>
      <c r="C652" s="58"/>
      <c r="D652" s="556"/>
      <c r="E652" s="122"/>
      <c r="F652" s="123"/>
      <c r="G652" s="9"/>
      <c r="H652" s="10"/>
      <c r="I652" s="39"/>
      <c r="J652" s="209"/>
      <c r="K652" s="217"/>
      <c r="L652" s="121"/>
    </row>
    <row r="653" spans="2:12" x14ac:dyDescent="0.2">
      <c r="B653" s="194"/>
      <c r="C653" s="58"/>
      <c r="D653" s="556"/>
      <c r="E653" s="122"/>
      <c r="F653" s="123"/>
      <c r="G653" s="9"/>
      <c r="H653" s="10"/>
      <c r="I653" s="39"/>
      <c r="J653" s="209"/>
      <c r="K653" s="217"/>
      <c r="L653" s="121"/>
    </row>
    <row r="654" spans="2:12" x14ac:dyDescent="0.2">
      <c r="B654" s="194"/>
      <c r="C654" s="58"/>
      <c r="D654" s="556"/>
      <c r="E654" s="122"/>
      <c r="F654" s="123"/>
      <c r="G654" s="9"/>
      <c r="H654" s="10"/>
      <c r="I654" s="39"/>
      <c r="J654" s="209"/>
      <c r="K654" s="217"/>
      <c r="L654" s="121"/>
    </row>
    <row r="655" spans="2:12" ht="15.75" x14ac:dyDescent="0.25">
      <c r="B655" s="192"/>
      <c r="C655" s="134">
        <v>2020110406</v>
      </c>
      <c r="D655" s="553" t="s">
        <v>86</v>
      </c>
      <c r="E655" s="135">
        <f>'PROYECCION 2020'!C57</f>
        <v>23000000</v>
      </c>
      <c r="F655" s="136">
        <f>SUM(F656:F670)</f>
        <v>0</v>
      </c>
      <c r="G655" s="136">
        <f>SUM(G656:G670)</f>
        <v>0</v>
      </c>
      <c r="H655" s="136">
        <f>SUM(H656:H670)</f>
        <v>0</v>
      </c>
      <c r="I655" s="137">
        <f>ROUND((E655+F655+G655-H655),0)</f>
        <v>23000000</v>
      </c>
      <c r="J655" s="379">
        <f>SUM(J656:J670)</f>
        <v>2246900</v>
      </c>
      <c r="K655" s="216">
        <f>I655-J655</f>
        <v>20753100</v>
      </c>
      <c r="L655" s="121"/>
    </row>
    <row r="656" spans="2:12" x14ac:dyDescent="0.2">
      <c r="B656" s="194">
        <v>44188</v>
      </c>
      <c r="C656" s="58"/>
      <c r="D656" s="556" t="s">
        <v>104</v>
      </c>
      <c r="E656" s="122"/>
      <c r="F656" s="123"/>
      <c r="G656" s="9"/>
      <c r="H656" s="10"/>
      <c r="I656" s="39"/>
      <c r="J656" s="209">
        <v>1045900</v>
      </c>
      <c r="K656" s="217"/>
      <c r="L656" s="121"/>
    </row>
    <row r="657" spans="2:12" x14ac:dyDescent="0.2">
      <c r="B657" s="242">
        <v>43887</v>
      </c>
      <c r="C657" s="211"/>
      <c r="D657" s="535" t="s">
        <v>105</v>
      </c>
      <c r="E657" s="122"/>
      <c r="F657" s="123"/>
      <c r="G657" s="9"/>
      <c r="H657" s="10"/>
      <c r="I657" s="39"/>
      <c r="J657" s="209">
        <v>1201000</v>
      </c>
      <c r="K657" s="217"/>
      <c r="L657" s="121"/>
    </row>
    <row r="658" spans="2:12" x14ac:dyDescent="0.2">
      <c r="B658" s="194"/>
      <c r="C658" s="58"/>
      <c r="D658" s="556"/>
      <c r="E658" s="122"/>
      <c r="F658" s="123"/>
      <c r="G658" s="9"/>
      <c r="H658" s="10"/>
      <c r="I658" s="39"/>
      <c r="J658" s="209"/>
      <c r="K658" s="217"/>
      <c r="L658" s="121"/>
    </row>
    <row r="659" spans="2:12" x14ac:dyDescent="0.2">
      <c r="B659" s="194"/>
      <c r="C659" s="58"/>
      <c r="D659" s="556"/>
      <c r="E659" s="122"/>
      <c r="F659" s="123"/>
      <c r="G659" s="9"/>
      <c r="H659" s="10"/>
      <c r="I659" s="39"/>
      <c r="J659" s="209"/>
      <c r="K659" s="217"/>
      <c r="L659" s="121"/>
    </row>
    <row r="660" spans="2:12" x14ac:dyDescent="0.2">
      <c r="B660" s="210"/>
      <c r="C660" s="58"/>
      <c r="D660" s="556"/>
      <c r="E660" s="122"/>
      <c r="F660" s="123"/>
      <c r="G660" s="9"/>
      <c r="H660" s="10"/>
      <c r="I660" s="39"/>
      <c r="J660" s="209"/>
      <c r="K660" s="217"/>
      <c r="L660" s="121"/>
    </row>
    <row r="661" spans="2:12" x14ac:dyDescent="0.2">
      <c r="B661" s="242"/>
      <c r="C661" s="211"/>
      <c r="D661" s="542"/>
      <c r="E661" s="122"/>
      <c r="F661" s="123"/>
      <c r="G661" s="9"/>
      <c r="H661" s="10"/>
      <c r="I661" s="39"/>
      <c r="J661" s="209"/>
      <c r="K661" s="217"/>
      <c r="L661" s="121"/>
    </row>
    <row r="662" spans="2:12" x14ac:dyDescent="0.2">
      <c r="B662" s="194"/>
      <c r="C662" s="58"/>
      <c r="D662" s="556"/>
      <c r="E662" s="122"/>
      <c r="F662" s="123"/>
      <c r="G662" s="9"/>
      <c r="H662" s="10"/>
      <c r="I662" s="39"/>
      <c r="J662" s="209"/>
      <c r="K662" s="217"/>
      <c r="L662" s="121"/>
    </row>
    <row r="663" spans="2:12" x14ac:dyDescent="0.2">
      <c r="B663" s="194"/>
      <c r="C663" s="58"/>
      <c r="D663" s="556"/>
      <c r="E663" s="122"/>
      <c r="F663" s="123"/>
      <c r="G663" s="9"/>
      <c r="H663" s="10"/>
      <c r="I663" s="39"/>
      <c r="J663" s="209"/>
      <c r="K663" s="217"/>
      <c r="L663" s="121"/>
    </row>
    <row r="664" spans="2:12" x14ac:dyDescent="0.2">
      <c r="B664" s="194"/>
      <c r="C664" s="58"/>
      <c r="D664" s="556"/>
      <c r="E664" s="122"/>
      <c r="F664" s="123"/>
      <c r="G664" s="9"/>
      <c r="H664" s="10"/>
      <c r="I664" s="39"/>
      <c r="J664" s="209"/>
      <c r="K664" s="217"/>
      <c r="L664" s="121"/>
    </row>
    <row r="665" spans="2:12" x14ac:dyDescent="0.2">
      <c r="B665" s="194"/>
      <c r="C665" s="58"/>
      <c r="D665" s="556"/>
      <c r="E665" s="122"/>
      <c r="F665" s="123"/>
      <c r="G665" s="9"/>
      <c r="H665" s="10"/>
      <c r="I665" s="39"/>
      <c r="J665" s="209"/>
      <c r="K665" s="217"/>
      <c r="L665" s="121"/>
    </row>
    <row r="666" spans="2:12" x14ac:dyDescent="0.2">
      <c r="B666" s="210"/>
      <c r="C666" s="211"/>
      <c r="D666" s="538"/>
      <c r="E666" s="122"/>
      <c r="F666" s="123"/>
      <c r="G666" s="9"/>
      <c r="H666" s="10"/>
      <c r="I666" s="39"/>
      <c r="J666" s="209"/>
      <c r="K666" s="217"/>
      <c r="L666" s="121"/>
    </row>
    <row r="667" spans="2:12" x14ac:dyDescent="0.2">
      <c r="B667" s="242"/>
      <c r="C667" s="243"/>
      <c r="D667" s="535"/>
      <c r="E667" s="122"/>
      <c r="F667" s="123"/>
      <c r="G667" s="9"/>
      <c r="H667" s="10"/>
      <c r="I667" s="39"/>
      <c r="J667" s="209"/>
      <c r="K667" s="217"/>
      <c r="L667" s="121"/>
    </row>
    <row r="668" spans="2:12" x14ac:dyDescent="0.2">
      <c r="B668" s="194"/>
      <c r="C668" s="58"/>
      <c r="D668" s="556"/>
      <c r="E668" s="122"/>
      <c r="F668" s="123"/>
      <c r="G668" s="9"/>
      <c r="H668" s="10"/>
      <c r="I668" s="39"/>
      <c r="J668" s="209"/>
      <c r="K668" s="217"/>
      <c r="L668" s="121"/>
    </row>
    <row r="669" spans="2:12" x14ac:dyDescent="0.2">
      <c r="B669" s="194"/>
      <c r="C669" s="58"/>
      <c r="D669" s="556"/>
      <c r="E669" s="122"/>
      <c r="F669" s="123"/>
      <c r="G669" s="9"/>
      <c r="H669" s="10"/>
      <c r="I669" s="39"/>
      <c r="J669" s="209"/>
      <c r="K669" s="217"/>
      <c r="L669" s="121"/>
    </row>
    <row r="670" spans="2:12" x14ac:dyDescent="0.2">
      <c r="B670" s="194"/>
      <c r="C670" s="58"/>
      <c r="D670" s="556"/>
      <c r="E670" s="122"/>
      <c r="F670" s="123"/>
      <c r="G670" s="9"/>
      <c r="H670" s="10"/>
      <c r="I670" s="39"/>
      <c r="J670" s="209"/>
      <c r="K670" s="217"/>
      <c r="L670" s="121"/>
    </row>
    <row r="671" spans="2:12" ht="15.75" x14ac:dyDescent="0.25">
      <c r="B671" s="192"/>
      <c r="C671" s="134">
        <v>2020110407</v>
      </c>
      <c r="D671" s="553" t="s">
        <v>88</v>
      </c>
      <c r="E671" s="135">
        <f>'PROYECCION 2020'!C58</f>
        <v>4000000</v>
      </c>
      <c r="F671" s="136">
        <f>SUM(F672:F685)</f>
        <v>0</v>
      </c>
      <c r="G671" s="136">
        <f>SUM(G672:G685)</f>
        <v>0</v>
      </c>
      <c r="H671" s="136">
        <f>SUM(H672:H685)</f>
        <v>0</v>
      </c>
      <c r="I671" s="137">
        <f>ROUND((E671+F671+G671-H671),0)</f>
        <v>4000000</v>
      </c>
      <c r="J671" s="379">
        <f>SUM(J672:J685)</f>
        <v>375500</v>
      </c>
      <c r="K671" s="216">
        <f>I671-J671</f>
        <v>3624500</v>
      </c>
      <c r="L671" s="121"/>
    </row>
    <row r="672" spans="2:12" x14ac:dyDescent="0.2">
      <c r="B672" s="194">
        <v>44188</v>
      </c>
      <c r="C672" s="58"/>
      <c r="D672" s="556" t="s">
        <v>104</v>
      </c>
      <c r="E672" s="122"/>
      <c r="F672" s="123"/>
      <c r="G672" s="9"/>
      <c r="H672" s="10"/>
      <c r="I672" s="39"/>
      <c r="J672" s="209">
        <v>174800</v>
      </c>
      <c r="K672" s="217"/>
      <c r="L672" s="121"/>
    </row>
    <row r="673" spans="2:12" x14ac:dyDescent="0.2">
      <c r="B673" s="242">
        <v>43887</v>
      </c>
      <c r="C673" s="211"/>
      <c r="D673" s="535" t="s">
        <v>105</v>
      </c>
      <c r="E673" s="122"/>
      <c r="F673" s="123"/>
      <c r="G673" s="9"/>
      <c r="H673" s="10"/>
      <c r="I673" s="39"/>
      <c r="J673" s="209">
        <v>200700</v>
      </c>
      <c r="K673" s="217"/>
      <c r="L673" s="121"/>
    </row>
    <row r="674" spans="2:12" x14ac:dyDescent="0.2">
      <c r="B674" s="194"/>
      <c r="C674" s="58"/>
      <c r="D674" s="556"/>
      <c r="E674" s="122"/>
      <c r="F674" s="123"/>
      <c r="G674" s="9"/>
      <c r="H674" s="10"/>
      <c r="I674" s="39"/>
      <c r="J674" s="209"/>
      <c r="K674" s="217"/>
      <c r="L674" s="121"/>
    </row>
    <row r="675" spans="2:12" x14ac:dyDescent="0.2">
      <c r="B675" s="194"/>
      <c r="C675" s="58"/>
      <c r="D675" s="556"/>
      <c r="E675" s="122"/>
      <c r="F675" s="123"/>
      <c r="G675" s="9"/>
      <c r="H675" s="10"/>
      <c r="I675" s="39"/>
      <c r="J675" s="209"/>
      <c r="K675" s="217"/>
      <c r="L675" s="121"/>
    </row>
    <row r="676" spans="2:12" x14ac:dyDescent="0.2">
      <c r="B676" s="210"/>
      <c r="C676" s="58"/>
      <c r="D676" s="556"/>
      <c r="E676" s="122"/>
      <c r="F676" s="123"/>
      <c r="G676" s="9"/>
      <c r="H676" s="10"/>
      <c r="I676" s="39"/>
      <c r="J676" s="209"/>
      <c r="K676" s="217"/>
      <c r="L676" s="121"/>
    </row>
    <row r="677" spans="2:12" x14ac:dyDescent="0.2">
      <c r="B677" s="242"/>
      <c r="C677" s="211"/>
      <c r="D677" s="542"/>
      <c r="E677" s="122"/>
      <c r="F677" s="123"/>
      <c r="G677" s="9"/>
      <c r="H677" s="10"/>
      <c r="I677" s="39"/>
      <c r="J677" s="209"/>
      <c r="K677" s="217"/>
      <c r="L677" s="121"/>
    </row>
    <row r="678" spans="2:12" x14ac:dyDescent="0.2">
      <c r="B678" s="194"/>
      <c r="C678" s="58"/>
      <c r="D678" s="556"/>
      <c r="E678" s="122"/>
      <c r="F678" s="123"/>
      <c r="G678" s="9"/>
      <c r="H678" s="10"/>
      <c r="I678" s="39"/>
      <c r="J678" s="209"/>
      <c r="K678" s="217"/>
      <c r="L678" s="121"/>
    </row>
    <row r="679" spans="2:12" x14ac:dyDescent="0.2">
      <c r="B679" s="194"/>
      <c r="C679" s="58"/>
      <c r="D679" s="556"/>
      <c r="E679" s="122"/>
      <c r="F679" s="123"/>
      <c r="G679" s="9"/>
      <c r="H679" s="10"/>
      <c r="I679" s="39"/>
      <c r="J679" s="209"/>
      <c r="K679" s="217"/>
      <c r="L679" s="121"/>
    </row>
    <row r="680" spans="2:12" x14ac:dyDescent="0.2">
      <c r="B680" s="194"/>
      <c r="C680" s="58"/>
      <c r="D680" s="556"/>
      <c r="E680" s="122"/>
      <c r="F680" s="123"/>
      <c r="G680" s="9"/>
      <c r="H680" s="10"/>
      <c r="I680" s="39"/>
      <c r="J680" s="209"/>
      <c r="K680" s="217"/>
      <c r="L680" s="121"/>
    </row>
    <row r="681" spans="2:12" x14ac:dyDescent="0.2">
      <c r="B681" s="194"/>
      <c r="C681" s="58"/>
      <c r="D681" s="556"/>
      <c r="E681" s="122"/>
      <c r="F681" s="123"/>
      <c r="G681" s="9"/>
      <c r="H681" s="10"/>
      <c r="I681" s="39"/>
      <c r="J681" s="209"/>
      <c r="K681" s="217"/>
      <c r="L681" s="121"/>
    </row>
    <row r="682" spans="2:12" x14ac:dyDescent="0.2">
      <c r="B682" s="210"/>
      <c r="C682" s="211"/>
      <c r="D682" s="538"/>
      <c r="E682" s="122"/>
      <c r="F682" s="123"/>
      <c r="G682" s="9"/>
      <c r="H682" s="10"/>
      <c r="I682" s="39"/>
      <c r="J682" s="209"/>
      <c r="K682" s="217"/>
      <c r="L682" s="121"/>
    </row>
    <row r="683" spans="2:12" x14ac:dyDescent="0.2">
      <c r="B683" s="242"/>
      <c r="C683" s="243"/>
      <c r="D683" s="535"/>
      <c r="E683" s="122"/>
      <c r="F683" s="123"/>
      <c r="G683" s="9"/>
      <c r="H683" s="10"/>
      <c r="I683" s="39"/>
      <c r="J683" s="209"/>
      <c r="K683" s="217"/>
      <c r="L683" s="121"/>
    </row>
    <row r="684" spans="2:12" x14ac:dyDescent="0.2">
      <c r="B684" s="194"/>
      <c r="C684" s="58"/>
      <c r="D684" s="556"/>
      <c r="E684" s="122"/>
      <c r="F684" s="123"/>
      <c r="G684" s="9"/>
      <c r="H684" s="10"/>
      <c r="I684" s="39"/>
      <c r="J684" s="209"/>
      <c r="K684" s="217"/>
      <c r="L684" s="121"/>
    </row>
    <row r="685" spans="2:12" x14ac:dyDescent="0.2">
      <c r="B685" s="194"/>
      <c r="C685" s="58"/>
      <c r="D685" s="556"/>
      <c r="E685" s="122"/>
      <c r="F685" s="123"/>
      <c r="G685" s="9"/>
      <c r="H685" s="10"/>
      <c r="I685" s="39"/>
      <c r="J685" s="209"/>
      <c r="K685" s="217"/>
      <c r="L685" s="121"/>
    </row>
    <row r="686" spans="2:12" ht="15.75" x14ac:dyDescent="0.25">
      <c r="B686" s="192"/>
      <c r="C686" s="134">
        <v>2020110408</v>
      </c>
      <c r="D686" s="553" t="s">
        <v>90</v>
      </c>
      <c r="E686" s="135">
        <f>'PROYECCION 2020'!C59</f>
        <v>4000000</v>
      </c>
      <c r="F686" s="136">
        <f>SUM(F687:F705)</f>
        <v>0</v>
      </c>
      <c r="G686" s="136">
        <f>SUM(G687:G705)</f>
        <v>0</v>
      </c>
      <c r="H686" s="136">
        <f>SUM(H687:H705)</f>
        <v>0</v>
      </c>
      <c r="I686" s="137">
        <f>ROUND((E686+F686+G686-H686),0)</f>
        <v>4000000</v>
      </c>
      <c r="J686" s="379">
        <f>SUM(J687:J705)</f>
        <v>375500</v>
      </c>
      <c r="K686" s="216">
        <f>I686-J686</f>
        <v>3624500</v>
      </c>
      <c r="L686" s="121"/>
    </row>
    <row r="687" spans="2:12" x14ac:dyDescent="0.2">
      <c r="B687" s="194">
        <v>44188</v>
      </c>
      <c r="C687" s="58"/>
      <c r="D687" s="556" t="s">
        <v>104</v>
      </c>
      <c r="E687" s="122"/>
      <c r="F687" s="123"/>
      <c r="G687" s="9"/>
      <c r="H687" s="10"/>
      <c r="I687" s="39"/>
      <c r="J687" s="209">
        <v>174800</v>
      </c>
      <c r="K687" s="217"/>
      <c r="L687" s="121"/>
    </row>
    <row r="688" spans="2:12" x14ac:dyDescent="0.2">
      <c r="B688" s="242">
        <v>43887</v>
      </c>
      <c r="C688" s="211"/>
      <c r="D688" s="535" t="s">
        <v>105</v>
      </c>
      <c r="E688" s="122"/>
      <c r="F688" s="123"/>
      <c r="G688" s="9"/>
      <c r="H688" s="10"/>
      <c r="I688" s="39"/>
      <c r="J688" s="209">
        <v>200700</v>
      </c>
      <c r="K688" s="217"/>
      <c r="L688" s="121"/>
    </row>
    <row r="689" spans="2:12" x14ac:dyDescent="0.2">
      <c r="B689" s="194"/>
      <c r="C689" s="58"/>
      <c r="D689" s="556"/>
      <c r="E689" s="122"/>
      <c r="F689" s="123"/>
      <c r="G689" s="9"/>
      <c r="H689" s="10"/>
      <c r="I689" s="39"/>
      <c r="J689" s="209"/>
      <c r="K689" s="217"/>
      <c r="L689" s="121"/>
    </row>
    <row r="690" spans="2:12" x14ac:dyDescent="0.2">
      <c r="B690" s="194"/>
      <c r="C690" s="58"/>
      <c r="D690" s="556"/>
      <c r="E690" s="122"/>
      <c r="F690" s="123"/>
      <c r="G690" s="9"/>
      <c r="H690" s="10"/>
      <c r="I690" s="39"/>
      <c r="J690" s="209"/>
      <c r="K690" s="217"/>
      <c r="L690" s="121"/>
    </row>
    <row r="691" spans="2:12" x14ac:dyDescent="0.2">
      <c r="B691" s="210"/>
      <c r="C691" s="58"/>
      <c r="D691" s="556"/>
      <c r="E691" s="122"/>
      <c r="F691" s="123"/>
      <c r="G691" s="9"/>
      <c r="H691" s="10"/>
      <c r="I691" s="39"/>
      <c r="J691" s="209"/>
      <c r="K691" s="217"/>
      <c r="L691" s="121"/>
    </row>
    <row r="692" spans="2:12" x14ac:dyDescent="0.2">
      <c r="B692" s="242"/>
      <c r="C692" s="211"/>
      <c r="D692" s="542"/>
      <c r="E692" s="122"/>
      <c r="F692" s="123"/>
      <c r="G692" s="9"/>
      <c r="H692" s="10"/>
      <c r="I692" s="39"/>
      <c r="J692" s="209"/>
      <c r="K692" s="217"/>
      <c r="L692" s="121"/>
    </row>
    <row r="693" spans="2:12" x14ac:dyDescent="0.2">
      <c r="B693" s="194"/>
      <c r="C693" s="58"/>
      <c r="D693" s="556"/>
      <c r="E693" s="122"/>
      <c r="F693" s="123"/>
      <c r="G693" s="9"/>
      <c r="H693" s="10"/>
      <c r="I693" s="39"/>
      <c r="J693" s="209"/>
      <c r="K693" s="217"/>
      <c r="L693" s="121"/>
    </row>
    <row r="694" spans="2:12" x14ac:dyDescent="0.2">
      <c r="B694" s="194"/>
      <c r="C694" s="58"/>
      <c r="D694" s="556"/>
      <c r="E694" s="122"/>
      <c r="F694" s="123"/>
      <c r="G694" s="9"/>
      <c r="H694" s="10"/>
      <c r="I694" s="39"/>
      <c r="J694" s="209"/>
      <c r="K694" s="217"/>
      <c r="L694" s="121"/>
    </row>
    <row r="695" spans="2:12" x14ac:dyDescent="0.2">
      <c r="B695" s="194"/>
      <c r="C695" s="58"/>
      <c r="D695" s="556"/>
      <c r="E695" s="122"/>
      <c r="F695" s="123"/>
      <c r="G695" s="9"/>
      <c r="H695" s="10"/>
      <c r="I695" s="39"/>
      <c r="J695" s="209"/>
      <c r="K695" s="217"/>
      <c r="L695" s="121"/>
    </row>
    <row r="696" spans="2:12" x14ac:dyDescent="0.2">
      <c r="B696" s="194"/>
      <c r="C696" s="58"/>
      <c r="D696" s="556"/>
      <c r="E696" s="122"/>
      <c r="F696" s="123"/>
      <c r="G696" s="9"/>
      <c r="H696" s="10"/>
      <c r="I696" s="39"/>
      <c r="J696" s="209"/>
      <c r="K696" s="217"/>
      <c r="L696" s="121"/>
    </row>
    <row r="697" spans="2:12" x14ac:dyDescent="0.2">
      <c r="B697" s="210"/>
      <c r="C697" s="211"/>
      <c r="D697" s="538"/>
      <c r="E697" s="122"/>
      <c r="F697" s="123"/>
      <c r="G697" s="9"/>
      <c r="H697" s="10"/>
      <c r="I697" s="39"/>
      <c r="J697" s="209"/>
      <c r="K697" s="217"/>
      <c r="L697" s="121"/>
    </row>
    <row r="698" spans="2:12" x14ac:dyDescent="0.2">
      <c r="B698" s="242"/>
      <c r="C698" s="243"/>
      <c r="D698" s="535"/>
      <c r="E698" s="122"/>
      <c r="F698" s="123"/>
      <c r="G698" s="9"/>
      <c r="H698" s="10"/>
      <c r="I698" s="39"/>
      <c r="J698" s="209"/>
      <c r="K698" s="217"/>
      <c r="L698" s="121"/>
    </row>
    <row r="699" spans="2:12" x14ac:dyDescent="0.2">
      <c r="B699" s="194"/>
      <c r="C699" s="58"/>
      <c r="D699" s="556"/>
      <c r="E699" s="122"/>
      <c r="F699" s="123"/>
      <c r="G699" s="9"/>
      <c r="H699" s="10"/>
      <c r="I699" s="39"/>
      <c r="J699" s="209"/>
      <c r="K699" s="217"/>
      <c r="L699" s="121"/>
    </row>
    <row r="700" spans="2:12" x14ac:dyDescent="0.2">
      <c r="B700" s="194"/>
      <c r="C700" s="58"/>
      <c r="D700" s="556"/>
      <c r="E700" s="122"/>
      <c r="F700" s="123"/>
      <c r="G700" s="9"/>
      <c r="H700" s="10"/>
      <c r="I700" s="39"/>
      <c r="J700" s="209"/>
      <c r="K700" s="217"/>
      <c r="L700" s="121"/>
    </row>
    <row r="701" spans="2:12" x14ac:dyDescent="0.2">
      <c r="B701" s="194"/>
      <c r="C701" s="58"/>
      <c r="D701" s="556"/>
      <c r="E701" s="122"/>
      <c r="F701" s="123"/>
      <c r="G701" s="9"/>
      <c r="H701" s="10"/>
      <c r="I701" s="39"/>
      <c r="J701" s="209"/>
      <c r="K701" s="217"/>
      <c r="L701" s="121"/>
    </row>
    <row r="702" spans="2:12" x14ac:dyDescent="0.2">
      <c r="B702" s="194"/>
      <c r="C702" s="58"/>
      <c r="D702" s="556"/>
      <c r="E702" s="122"/>
      <c r="F702" s="123"/>
      <c r="G702" s="9"/>
      <c r="H702" s="10"/>
      <c r="I702" s="39"/>
      <c r="J702" s="209"/>
      <c r="K702" s="217"/>
      <c r="L702" s="121"/>
    </row>
    <row r="703" spans="2:12" x14ac:dyDescent="0.2">
      <c r="B703" s="194"/>
      <c r="C703" s="58"/>
      <c r="D703" s="556"/>
      <c r="E703" s="122"/>
      <c r="F703" s="123"/>
      <c r="G703" s="9"/>
      <c r="H703" s="10"/>
      <c r="I703" s="39"/>
      <c r="J703" s="209"/>
      <c r="K703" s="217"/>
      <c r="L703" s="121"/>
    </row>
    <row r="704" spans="2:12" x14ac:dyDescent="0.2">
      <c r="B704" s="194"/>
      <c r="C704" s="58"/>
      <c r="D704" s="556"/>
      <c r="E704" s="122"/>
      <c r="F704" s="123"/>
      <c r="G704" s="9"/>
      <c r="H704" s="10"/>
      <c r="I704" s="39"/>
      <c r="J704" s="209"/>
      <c r="K704" s="217"/>
      <c r="L704" s="121"/>
    </row>
    <row r="705" spans="2:12" x14ac:dyDescent="0.2">
      <c r="B705" s="194"/>
      <c r="C705" s="58"/>
      <c r="D705" s="556"/>
      <c r="E705" s="122"/>
      <c r="F705" s="123"/>
      <c r="G705" s="9"/>
      <c r="H705" s="10"/>
      <c r="I705" s="39"/>
      <c r="J705" s="209"/>
      <c r="K705" s="217"/>
      <c r="L705" s="121"/>
    </row>
    <row r="706" spans="2:12" ht="15.75" x14ac:dyDescent="0.25">
      <c r="B706" s="192"/>
      <c r="C706" s="134" t="s">
        <v>91</v>
      </c>
      <c r="D706" s="553" t="s">
        <v>92</v>
      </c>
      <c r="E706" s="135">
        <f>'PROYECCION 2020'!C60</f>
        <v>7200000</v>
      </c>
      <c r="F706" s="136">
        <f>SUM(F707:F715)</f>
        <v>0</v>
      </c>
      <c r="G706" s="136">
        <f>SUM(G707:G722)</f>
        <v>0</v>
      </c>
      <c r="H706" s="136">
        <f>SUM(H707:H722)</f>
        <v>0</v>
      </c>
      <c r="I706" s="137">
        <f>ROUND((E706+F706+G706-H706),0)</f>
        <v>7200000</v>
      </c>
      <c r="J706" s="379">
        <f>SUM(J707:J722)</f>
        <v>749500</v>
      </c>
      <c r="K706" s="216">
        <f>I706-J706</f>
        <v>6450500</v>
      </c>
      <c r="L706" s="121"/>
    </row>
    <row r="707" spans="2:12" x14ac:dyDescent="0.2">
      <c r="B707" s="194">
        <v>44188</v>
      </c>
      <c r="C707" s="58"/>
      <c r="D707" s="556" t="s">
        <v>104</v>
      </c>
      <c r="E707" s="122"/>
      <c r="F707" s="123"/>
      <c r="G707" s="9"/>
      <c r="H707" s="10"/>
      <c r="I707" s="39"/>
      <c r="J707" s="209">
        <v>348900</v>
      </c>
      <c r="K707" s="217"/>
      <c r="L707" s="121"/>
    </row>
    <row r="708" spans="2:12" x14ac:dyDescent="0.2">
      <c r="B708" s="242">
        <v>43887</v>
      </c>
      <c r="C708" s="211"/>
      <c r="D708" s="535" t="s">
        <v>105</v>
      </c>
      <c r="E708" s="122"/>
      <c r="F708" s="123"/>
      <c r="G708" s="9"/>
      <c r="H708" s="10"/>
      <c r="I708" s="39"/>
      <c r="J708" s="209">
        <v>400600</v>
      </c>
      <c r="K708" s="217"/>
      <c r="L708" s="121"/>
    </row>
    <row r="709" spans="2:12" x14ac:dyDescent="0.2">
      <c r="B709" s="194"/>
      <c r="C709" s="58"/>
      <c r="D709" s="556"/>
      <c r="E709" s="122"/>
      <c r="F709" s="123"/>
      <c r="G709" s="9"/>
      <c r="H709" s="10"/>
      <c r="I709" s="39"/>
      <c r="J709" s="209"/>
      <c r="K709" s="217"/>
      <c r="L709" s="121"/>
    </row>
    <row r="710" spans="2:12" x14ac:dyDescent="0.2">
      <c r="B710" s="194"/>
      <c r="C710" s="58"/>
      <c r="D710" s="556"/>
      <c r="E710" s="122"/>
      <c r="F710" s="123"/>
      <c r="G710" s="9"/>
      <c r="H710" s="10"/>
      <c r="I710" s="39"/>
      <c r="J710" s="209"/>
      <c r="K710" s="217"/>
      <c r="L710" s="121"/>
    </row>
    <row r="711" spans="2:12" x14ac:dyDescent="0.2">
      <c r="B711" s="210"/>
      <c r="C711" s="58"/>
      <c r="D711" s="556"/>
      <c r="E711" s="122"/>
      <c r="F711" s="123"/>
      <c r="G711" s="9"/>
      <c r="H711" s="10"/>
      <c r="I711" s="39"/>
      <c r="J711" s="209"/>
      <c r="K711" s="217"/>
      <c r="L711" s="121"/>
    </row>
    <row r="712" spans="2:12" x14ac:dyDescent="0.2">
      <c r="B712" s="242"/>
      <c r="C712" s="211"/>
      <c r="D712" s="542"/>
      <c r="E712" s="122"/>
      <c r="F712" s="123"/>
      <c r="G712" s="9"/>
      <c r="H712" s="10"/>
      <c r="I712" s="39"/>
      <c r="J712" s="209"/>
      <c r="K712" s="217"/>
      <c r="L712" s="121"/>
    </row>
    <row r="713" spans="2:12" x14ac:dyDescent="0.2">
      <c r="B713" s="194"/>
      <c r="C713" s="58"/>
      <c r="D713" s="556"/>
      <c r="E713" s="122"/>
      <c r="F713" s="123"/>
      <c r="G713" s="9"/>
      <c r="H713" s="10"/>
      <c r="I713" s="39"/>
      <c r="J713" s="209"/>
      <c r="K713" s="217"/>
      <c r="L713" s="121"/>
    </row>
    <row r="714" spans="2:12" x14ac:dyDescent="0.2">
      <c r="B714" s="194"/>
      <c r="C714" s="58"/>
      <c r="D714" s="556"/>
      <c r="E714" s="122"/>
      <c r="F714" s="123"/>
      <c r="G714" s="9"/>
      <c r="H714" s="10"/>
      <c r="I714" s="39"/>
      <c r="J714" s="209"/>
      <c r="K714" s="217"/>
      <c r="L714" s="121"/>
    </row>
    <row r="715" spans="2:12" x14ac:dyDescent="0.2">
      <c r="B715" s="194"/>
      <c r="C715" s="58"/>
      <c r="D715" s="556"/>
      <c r="E715" s="122"/>
      <c r="F715" s="123"/>
      <c r="G715" s="9"/>
      <c r="H715" s="10"/>
      <c r="I715" s="39"/>
      <c r="J715" s="209"/>
      <c r="K715" s="217"/>
      <c r="L715" s="121"/>
    </row>
    <row r="716" spans="2:12" x14ac:dyDescent="0.2">
      <c r="B716" s="194"/>
      <c r="C716" s="58"/>
      <c r="D716" s="556"/>
      <c r="E716" s="122"/>
      <c r="F716" s="123"/>
      <c r="G716" s="9"/>
      <c r="H716" s="10"/>
      <c r="I716" s="39"/>
      <c r="J716" s="209"/>
      <c r="K716" s="217"/>
      <c r="L716" s="121"/>
    </row>
    <row r="717" spans="2:12" x14ac:dyDescent="0.2">
      <c r="B717" s="210"/>
      <c r="C717" s="211"/>
      <c r="D717" s="538"/>
      <c r="E717" s="122"/>
      <c r="F717" s="123"/>
      <c r="G717" s="9"/>
      <c r="H717" s="10"/>
      <c r="I717" s="39"/>
      <c r="J717" s="209"/>
      <c r="K717" s="217"/>
      <c r="L717" s="121"/>
    </row>
    <row r="718" spans="2:12" x14ac:dyDescent="0.2">
      <c r="B718" s="242"/>
      <c r="C718" s="243"/>
      <c r="D718" s="535"/>
      <c r="E718" s="122"/>
      <c r="F718" s="123"/>
      <c r="G718" s="9"/>
      <c r="H718" s="10"/>
      <c r="I718" s="39"/>
      <c r="J718" s="209"/>
      <c r="K718" s="217"/>
      <c r="L718" s="121"/>
    </row>
    <row r="719" spans="2:12" x14ac:dyDescent="0.2">
      <c r="B719" s="194"/>
      <c r="C719" s="58"/>
      <c r="D719" s="556"/>
      <c r="E719" s="122"/>
      <c r="F719" s="123"/>
      <c r="G719" s="9"/>
      <c r="H719" s="10"/>
      <c r="I719" s="39"/>
      <c r="J719" s="209"/>
      <c r="K719" s="217"/>
      <c r="L719" s="121"/>
    </row>
    <row r="720" spans="2:12" x14ac:dyDescent="0.2">
      <c r="B720" s="194"/>
      <c r="C720" s="58"/>
      <c r="D720" s="556"/>
      <c r="E720" s="122"/>
      <c r="F720" s="123"/>
      <c r="G720" s="9"/>
      <c r="H720" s="10"/>
      <c r="I720" s="39"/>
      <c r="J720" s="209"/>
      <c r="K720" s="217"/>
      <c r="L720" s="121"/>
    </row>
    <row r="721" spans="2:12" x14ac:dyDescent="0.2">
      <c r="B721" s="194"/>
      <c r="C721" s="58"/>
      <c r="D721" s="556"/>
      <c r="E721" s="122"/>
      <c r="F721" s="123"/>
      <c r="G721" s="9"/>
      <c r="H721" s="10"/>
      <c r="I721" s="39"/>
      <c r="J721" s="209"/>
      <c r="K721" s="217"/>
      <c r="L721" s="121"/>
    </row>
    <row r="722" spans="2:12" x14ac:dyDescent="0.2">
      <c r="B722" s="194"/>
      <c r="C722" s="58"/>
      <c r="D722" s="556"/>
      <c r="E722" s="122"/>
      <c r="F722" s="123"/>
      <c r="G722" s="9"/>
      <c r="H722" s="10"/>
      <c r="I722" s="39"/>
      <c r="J722" s="209"/>
      <c r="K722" s="217"/>
      <c r="L722" s="121"/>
    </row>
    <row r="723" spans="2:12" ht="15.75" x14ac:dyDescent="0.25">
      <c r="B723" s="192"/>
      <c r="C723" s="134" t="s">
        <v>93</v>
      </c>
      <c r="D723" s="553" t="s">
        <v>94</v>
      </c>
      <c r="E723" s="135">
        <v>0</v>
      </c>
      <c r="F723" s="137">
        <f>SUM(F724:F731)</f>
        <v>0</v>
      </c>
      <c r="G723" s="137">
        <f>SUM(G724:G731)</f>
        <v>0</v>
      </c>
      <c r="H723" s="137">
        <f>SUM(H724:H731)</f>
        <v>0</v>
      </c>
      <c r="I723" s="137">
        <f>ROUND((E723+F723+G723-H723),0)</f>
        <v>0</v>
      </c>
      <c r="J723" s="379">
        <f>E723+F723+G723-H723</f>
        <v>0</v>
      </c>
      <c r="K723" s="228">
        <f>I723-J723</f>
        <v>0</v>
      </c>
      <c r="L723" s="121"/>
    </row>
    <row r="724" spans="2:12" x14ac:dyDescent="0.2">
      <c r="B724" s="194"/>
      <c r="C724" s="58"/>
      <c r="D724" s="556"/>
      <c r="E724" s="122"/>
      <c r="F724" s="123"/>
      <c r="G724" s="9"/>
      <c r="H724" s="10"/>
      <c r="I724" s="39"/>
      <c r="J724" s="209"/>
      <c r="K724" s="217"/>
      <c r="L724" s="121"/>
    </row>
    <row r="725" spans="2:12" x14ac:dyDescent="0.2">
      <c r="B725" s="194"/>
      <c r="C725" s="58"/>
      <c r="D725" s="556"/>
      <c r="E725" s="122"/>
      <c r="F725" s="123"/>
      <c r="G725" s="9"/>
      <c r="H725" s="10"/>
      <c r="I725" s="39"/>
      <c r="J725" s="209"/>
      <c r="K725" s="217"/>
      <c r="L725" s="121"/>
    </row>
    <row r="726" spans="2:12" x14ac:dyDescent="0.2">
      <c r="B726" s="194"/>
      <c r="C726" s="58"/>
      <c r="D726" s="556"/>
      <c r="E726" s="122"/>
      <c r="F726" s="123"/>
      <c r="G726" s="9"/>
      <c r="H726" s="10"/>
      <c r="I726" s="39"/>
      <c r="J726" s="209"/>
      <c r="K726" s="217"/>
      <c r="L726" s="121"/>
    </row>
    <row r="727" spans="2:12" x14ac:dyDescent="0.2">
      <c r="B727" s="194"/>
      <c r="C727" s="58"/>
      <c r="D727" s="556"/>
      <c r="E727" s="122"/>
      <c r="F727" s="123"/>
      <c r="G727" s="9"/>
      <c r="H727" s="10"/>
      <c r="I727" s="39"/>
      <c r="J727" s="209"/>
      <c r="K727" s="217"/>
      <c r="L727" s="121"/>
    </row>
    <row r="728" spans="2:12" x14ac:dyDescent="0.2">
      <c r="B728" s="194"/>
      <c r="C728" s="58"/>
      <c r="D728" s="556"/>
      <c r="E728" s="122"/>
      <c r="F728" s="123"/>
      <c r="G728" s="9"/>
      <c r="H728" s="10"/>
      <c r="I728" s="39"/>
      <c r="J728" s="209"/>
      <c r="K728" s="217"/>
      <c r="L728" s="121"/>
    </row>
    <row r="729" spans="2:12" x14ac:dyDescent="0.2">
      <c r="B729" s="194"/>
      <c r="C729" s="58"/>
      <c r="D729" s="556"/>
      <c r="E729" s="122"/>
      <c r="F729" s="123"/>
      <c r="G729" s="9"/>
      <c r="H729" s="10"/>
      <c r="I729" s="39"/>
      <c r="J729" s="209"/>
      <c r="K729" s="217"/>
      <c r="L729" s="121"/>
    </row>
    <row r="730" spans="2:12" x14ac:dyDescent="0.2">
      <c r="B730" s="194"/>
      <c r="C730" s="58"/>
      <c r="D730" s="556"/>
      <c r="E730" s="122"/>
      <c r="F730" s="123"/>
      <c r="G730" s="9"/>
      <c r="H730" s="10"/>
      <c r="I730" s="39"/>
      <c r="J730" s="209"/>
      <c r="K730" s="217"/>
      <c r="L730" s="121"/>
    </row>
    <row r="731" spans="2:12" x14ac:dyDescent="0.2">
      <c r="B731" s="194"/>
      <c r="C731" s="58"/>
      <c r="D731" s="556"/>
      <c r="E731" s="122"/>
      <c r="F731" s="123"/>
      <c r="G731" s="9"/>
      <c r="H731" s="10"/>
      <c r="I731" s="39"/>
      <c r="J731" s="209"/>
      <c r="K731" s="217"/>
      <c r="L731" s="121"/>
    </row>
    <row r="732" spans="2:12" ht="15.75" x14ac:dyDescent="0.25">
      <c r="B732" s="206"/>
      <c r="C732" s="159">
        <v>20201301</v>
      </c>
      <c r="D732" s="568" t="s">
        <v>95</v>
      </c>
      <c r="E732" s="161">
        <f t="shared" ref="E732:J732" si="7">E733</f>
        <v>75000000</v>
      </c>
      <c r="F732" s="160">
        <f t="shared" si="7"/>
        <v>0</v>
      </c>
      <c r="G732" s="160">
        <f t="shared" si="7"/>
        <v>0</v>
      </c>
      <c r="H732" s="160">
        <f t="shared" si="7"/>
        <v>0</v>
      </c>
      <c r="I732" s="160">
        <f t="shared" si="7"/>
        <v>75000000</v>
      </c>
      <c r="J732" s="393">
        <f t="shared" si="7"/>
        <v>0</v>
      </c>
      <c r="K732" s="229"/>
      <c r="L732" s="121"/>
    </row>
    <row r="733" spans="2:12" ht="15.75" x14ac:dyDescent="0.25">
      <c r="B733" s="192"/>
      <c r="C733" s="134">
        <v>2020130101</v>
      </c>
      <c r="D733" s="553" t="s">
        <v>142</v>
      </c>
      <c r="E733" s="137">
        <f>'PROYECCION 2020'!C63</f>
        <v>75000000</v>
      </c>
      <c r="F733" s="136">
        <f>SUM(F734:F746)</f>
        <v>0</v>
      </c>
      <c r="G733" s="136">
        <f>SUM(G734:G746)</f>
        <v>0</v>
      </c>
      <c r="H733" s="136">
        <f>SUM(H734:H746)</f>
        <v>0</v>
      </c>
      <c r="I733" s="180">
        <f>E733+F733+G733-H733</f>
        <v>75000000</v>
      </c>
      <c r="J733" s="379">
        <f>SUM(J734:J746)</f>
        <v>0</v>
      </c>
      <c r="K733" s="228">
        <f>I733-J733</f>
        <v>75000000</v>
      </c>
      <c r="L733" s="121"/>
    </row>
    <row r="734" spans="2:12" x14ac:dyDescent="0.2">
      <c r="B734" s="286"/>
      <c r="C734" s="287"/>
      <c r="D734" s="569"/>
      <c r="E734" s="175"/>
      <c r="F734" s="176"/>
      <c r="G734" s="177"/>
      <c r="H734" s="178"/>
      <c r="I734" s="179"/>
      <c r="J734" s="240"/>
      <c r="K734" s="230"/>
      <c r="L734" s="121"/>
    </row>
    <row r="735" spans="2:12" x14ac:dyDescent="0.2">
      <c r="B735" s="286"/>
      <c r="C735" s="287"/>
      <c r="D735" s="569"/>
      <c r="E735" s="175"/>
      <c r="F735" s="176"/>
      <c r="G735" s="177"/>
      <c r="H735" s="178"/>
      <c r="I735" s="179"/>
      <c r="J735" s="240"/>
      <c r="K735" s="230"/>
      <c r="L735" s="121"/>
    </row>
    <row r="736" spans="2:12" x14ac:dyDescent="0.2">
      <c r="B736" s="207"/>
      <c r="C736" s="174"/>
      <c r="D736" s="559"/>
      <c r="E736" s="175"/>
      <c r="F736" s="176"/>
      <c r="G736" s="177"/>
      <c r="H736" s="178"/>
      <c r="I736" s="179"/>
      <c r="J736" s="240"/>
      <c r="K736" s="230"/>
      <c r="L736" s="121"/>
    </row>
    <row r="737" spans="2:13" x14ac:dyDescent="0.2">
      <c r="B737" s="194"/>
      <c r="C737" s="58"/>
      <c r="D737" s="545"/>
      <c r="E737" s="175"/>
      <c r="F737" s="176"/>
      <c r="G737" s="177"/>
      <c r="H737" s="178"/>
      <c r="I737" s="179"/>
      <c r="J737" s="240"/>
      <c r="K737" s="230"/>
      <c r="L737" s="121"/>
    </row>
    <row r="738" spans="2:13" x14ac:dyDescent="0.2">
      <c r="B738" s="207"/>
      <c r="C738" s="174"/>
      <c r="D738" s="570"/>
      <c r="E738" s="175"/>
      <c r="F738" s="176"/>
      <c r="G738" s="177"/>
      <c r="H738" s="178"/>
      <c r="I738" s="179"/>
      <c r="J738" s="240"/>
      <c r="K738" s="230"/>
      <c r="L738" s="121"/>
    </row>
    <row r="739" spans="2:13" x14ac:dyDescent="0.2">
      <c r="B739" s="207"/>
      <c r="C739" s="174"/>
      <c r="D739" s="570"/>
      <c r="E739" s="175"/>
      <c r="F739" s="176"/>
      <c r="G739" s="177"/>
      <c r="H739" s="178"/>
      <c r="I739" s="179"/>
      <c r="J739" s="240"/>
      <c r="K739" s="230"/>
      <c r="L739" s="121"/>
    </row>
    <row r="740" spans="2:13" x14ac:dyDescent="0.2">
      <c r="B740" s="207"/>
      <c r="C740" s="174"/>
      <c r="D740" s="570"/>
      <c r="E740" s="175"/>
      <c r="F740" s="176"/>
      <c r="G740" s="177"/>
      <c r="H740" s="178"/>
      <c r="I740" s="179"/>
      <c r="J740" s="240"/>
      <c r="K740" s="230"/>
      <c r="L740" s="121"/>
    </row>
    <row r="741" spans="2:13" x14ac:dyDescent="0.2">
      <c r="B741" s="207"/>
      <c r="C741" s="174"/>
      <c r="D741" s="570"/>
      <c r="E741" s="175"/>
      <c r="F741" s="176"/>
      <c r="G741" s="177"/>
      <c r="H741" s="178"/>
      <c r="I741" s="179"/>
      <c r="J741" s="240"/>
      <c r="K741" s="230"/>
      <c r="L741" s="121"/>
    </row>
    <row r="742" spans="2:13" x14ac:dyDescent="0.2">
      <c r="B742" s="242"/>
      <c r="C742" s="243"/>
      <c r="D742" s="535"/>
      <c r="E742" s="175"/>
      <c r="F742" s="176"/>
      <c r="G742" s="177"/>
      <c r="H742" s="178"/>
      <c r="I742" s="179"/>
      <c r="J742" s="240"/>
      <c r="K742" s="230"/>
      <c r="L742" s="121"/>
    </row>
    <row r="743" spans="2:13" x14ac:dyDescent="0.2">
      <c r="B743" s="194"/>
      <c r="C743" s="58"/>
      <c r="D743" s="556"/>
      <c r="E743" s="175"/>
      <c r="F743" s="176"/>
      <c r="G743" s="177"/>
      <c r="H743" s="178"/>
      <c r="I743" s="179"/>
      <c r="J743" s="240"/>
      <c r="K743" s="230"/>
      <c r="L743" s="121"/>
    </row>
    <row r="744" spans="2:13" x14ac:dyDescent="0.2">
      <c r="B744" s="207"/>
      <c r="C744" s="174"/>
      <c r="D744" s="570"/>
      <c r="E744" s="175"/>
      <c r="F744" s="176"/>
      <c r="G744" s="177"/>
      <c r="H744" s="178"/>
      <c r="I744" s="179"/>
      <c r="J744" s="240"/>
      <c r="K744" s="230"/>
      <c r="L744" s="121"/>
    </row>
    <row r="745" spans="2:13" x14ac:dyDescent="0.2">
      <c r="B745" s="207"/>
      <c r="C745" s="174"/>
      <c r="D745" s="570"/>
      <c r="E745" s="175"/>
      <c r="F745" s="176"/>
      <c r="G745" s="177"/>
      <c r="H745" s="178"/>
      <c r="I745" s="179"/>
      <c r="J745" s="240"/>
      <c r="K745" s="230"/>
      <c r="L745" s="121"/>
    </row>
    <row r="746" spans="2:13" ht="20.25" customHeight="1" x14ac:dyDescent="0.25">
      <c r="B746" s="207"/>
      <c r="C746" s="174"/>
      <c r="D746" s="559"/>
      <c r="E746" s="182"/>
      <c r="F746" s="183"/>
      <c r="G746" s="184"/>
      <c r="H746" s="185"/>
      <c r="I746" s="186"/>
      <c r="J746" s="394"/>
      <c r="K746" s="231"/>
      <c r="L746" s="121"/>
    </row>
    <row r="747" spans="2:13" ht="18.75" thickBot="1" x14ac:dyDescent="0.3">
      <c r="B747" s="208"/>
      <c r="C747" s="152"/>
      <c r="D747" s="152" t="s">
        <v>193</v>
      </c>
      <c r="E747" s="187">
        <f>E732+E589+E536+E201+E162+E138+E3</f>
        <v>1155126065</v>
      </c>
      <c r="F747" s="187">
        <f>F589+F536+F201+F162+F138+F3+F732</f>
        <v>0</v>
      </c>
      <c r="G747" s="187">
        <f>G589+G536+G201+G162+G138+G3+G733</f>
        <v>57500000</v>
      </c>
      <c r="H747" s="187">
        <f>H589+H536+H201+H162+H138+H3</f>
        <v>57500000</v>
      </c>
      <c r="I747" s="187">
        <f>E747+F747</f>
        <v>1155126065</v>
      </c>
      <c r="J747" s="187">
        <f>J732+J589+J536+J201+J162+J138+J3</f>
        <v>162567401</v>
      </c>
      <c r="K747" s="232">
        <f>I747-J747</f>
        <v>992558664</v>
      </c>
      <c r="L747" s="121"/>
      <c r="M747" s="181"/>
    </row>
    <row r="749" spans="2:13" x14ac:dyDescent="0.2">
      <c r="G749" s="181">
        <f>G747-H747</f>
        <v>0</v>
      </c>
      <c r="I749" s="181"/>
      <c r="K749" s="26"/>
    </row>
    <row r="750" spans="2:13" x14ac:dyDescent="0.2">
      <c r="I750" s="26"/>
      <c r="K750" s="181"/>
      <c r="L750" s="26"/>
    </row>
    <row r="752" spans="2:13" x14ac:dyDescent="0.2">
      <c r="I752" s="26"/>
    </row>
    <row r="755" spans="9:9" x14ac:dyDescent="0.2">
      <c r="I755" s="26"/>
    </row>
  </sheetData>
  <autoFilter ref="A224:K353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tabSelected="1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A40" sqref="A40:B40"/>
    </sheetView>
  </sheetViews>
  <sheetFormatPr baseColWidth="10" defaultRowHeight="14.25" x14ac:dyDescent="0.2"/>
  <cols>
    <col min="1" max="1" width="16" style="37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7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25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4" ht="18" x14ac:dyDescent="0.25">
      <c r="A2" s="526" t="s">
        <v>156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</row>
    <row r="3" spans="1:14" ht="18" x14ac:dyDescent="0.25">
      <c r="A3" s="526" t="s">
        <v>208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</row>
    <row r="4" spans="1:14" ht="18.75" thickBot="1" x14ac:dyDescent="0.3">
      <c r="A4" s="288"/>
      <c r="B4" s="289"/>
      <c r="C4" s="289"/>
      <c r="D4" s="289"/>
      <c r="E4" s="290"/>
      <c r="F4" s="290"/>
      <c r="G4" s="289"/>
      <c r="H4" s="289"/>
      <c r="I4" s="289"/>
      <c r="J4" s="289"/>
      <c r="K4" s="289"/>
      <c r="L4" s="291"/>
      <c r="M4" s="289"/>
      <c r="N4" s="292"/>
    </row>
    <row r="5" spans="1:14" ht="23.25" customHeight="1" x14ac:dyDescent="0.25">
      <c r="A5" s="293" t="s">
        <v>157</v>
      </c>
      <c r="B5" s="294" t="s">
        <v>1</v>
      </c>
      <c r="C5" s="295" t="s">
        <v>158</v>
      </c>
      <c r="D5" s="296" t="s">
        <v>159</v>
      </c>
      <c r="E5" s="297" t="s">
        <v>160</v>
      </c>
      <c r="F5" s="297" t="s">
        <v>2</v>
      </c>
      <c r="G5" s="295" t="s">
        <v>161</v>
      </c>
      <c r="H5" s="296" t="s">
        <v>162</v>
      </c>
      <c r="I5" s="297" t="s">
        <v>209</v>
      </c>
      <c r="J5" s="295" t="s">
        <v>164</v>
      </c>
      <c r="K5" s="527" t="s">
        <v>165</v>
      </c>
      <c r="L5" s="298" t="s">
        <v>162</v>
      </c>
      <c r="M5" s="295" t="s">
        <v>166</v>
      </c>
      <c r="N5" s="299" t="s">
        <v>165</v>
      </c>
    </row>
    <row r="6" spans="1:14" ht="23.25" customHeight="1" thickBot="1" x14ac:dyDescent="0.3">
      <c r="A6" s="300"/>
      <c r="B6" s="301"/>
      <c r="C6" s="302" t="s">
        <v>3</v>
      </c>
      <c r="D6" s="303"/>
      <c r="E6" s="304"/>
      <c r="F6" s="304"/>
      <c r="G6" s="302" t="s">
        <v>2</v>
      </c>
      <c r="H6" s="303" t="s">
        <v>158</v>
      </c>
      <c r="I6" s="305" t="s">
        <v>167</v>
      </c>
      <c r="J6" s="302" t="s">
        <v>168</v>
      </c>
      <c r="K6" s="528"/>
      <c r="L6" s="306" t="s">
        <v>169</v>
      </c>
      <c r="M6" s="302" t="s">
        <v>170</v>
      </c>
      <c r="N6" s="307"/>
    </row>
    <row r="7" spans="1:14" ht="15" x14ac:dyDescent="0.25">
      <c r="A7" s="308"/>
      <c r="B7" s="309"/>
      <c r="C7" s="310"/>
      <c r="D7" s="310"/>
      <c r="E7" s="311"/>
      <c r="F7" s="311"/>
      <c r="G7" s="310"/>
      <c r="H7" s="310"/>
      <c r="I7" s="312"/>
      <c r="J7" s="310"/>
      <c r="K7" s="310"/>
      <c r="L7" s="313"/>
      <c r="M7" s="314"/>
      <c r="N7" s="315"/>
    </row>
    <row r="8" spans="1:14" s="322" customFormat="1" ht="27.75" customHeight="1" x14ac:dyDescent="0.2">
      <c r="A8" s="316" t="s">
        <v>4</v>
      </c>
      <c r="B8" s="317" t="s">
        <v>5</v>
      </c>
      <c r="C8" s="318">
        <f t="shared" ref="C8:I8" si="0">SUM(C9:C16)</f>
        <v>650377324</v>
      </c>
      <c r="D8" s="318">
        <f t="shared" si="0"/>
        <v>14242599</v>
      </c>
      <c r="E8" s="318">
        <f t="shared" si="0"/>
        <v>0</v>
      </c>
      <c r="F8" s="318">
        <f t="shared" si="0"/>
        <v>0</v>
      </c>
      <c r="G8" s="318">
        <f t="shared" si="0"/>
        <v>11500000</v>
      </c>
      <c r="H8" s="318">
        <f t="shared" si="0"/>
        <v>624634725</v>
      </c>
      <c r="I8" s="318">
        <f t="shared" si="0"/>
        <v>35018214</v>
      </c>
      <c r="J8" s="318">
        <f>SUM(J9:J16)</f>
        <v>40189774</v>
      </c>
      <c r="K8" s="319">
        <f>L8/H8</f>
        <v>0.1204031492165281</v>
      </c>
      <c r="L8" s="320">
        <f>I8+J8</f>
        <v>75207988</v>
      </c>
      <c r="M8" s="318">
        <f>SUM(M9:M16)</f>
        <v>549426737</v>
      </c>
      <c r="N8" s="321">
        <f>M8/H8</f>
        <v>0.87959685078347194</v>
      </c>
    </row>
    <row r="9" spans="1:14" ht="15" x14ac:dyDescent="0.25">
      <c r="A9" s="323">
        <v>2020110101</v>
      </c>
      <c r="B9" s="324" t="s">
        <v>7</v>
      </c>
      <c r="C9" s="325">
        <f>'PAC INICIAL 2020'!C24</f>
        <v>488231324</v>
      </c>
      <c r="D9" s="326"/>
      <c r="E9" s="327"/>
      <c r="F9" s="328"/>
      <c r="G9" s="329">
        <f>'LIBRO DE PRESUPUESTO'!H5+'LIBRO DE PRESUPUESTO'!H7</f>
        <v>11500000</v>
      </c>
      <c r="H9" s="330">
        <f>C9-D9+E9+F9-G9</f>
        <v>476731324</v>
      </c>
      <c r="I9" s="331">
        <f>ENERO!J9</f>
        <v>34852488</v>
      </c>
      <c r="J9" s="4">
        <f>'LIBRO DE PRESUPUESTO'!J8</f>
        <v>40024048</v>
      </c>
      <c r="K9" s="332">
        <f>L9/H9</f>
        <v>0.15706233727574401</v>
      </c>
      <c r="L9" s="333">
        <f t="shared" ref="L9:L11" si="1">J9+I9</f>
        <v>74876536</v>
      </c>
      <c r="M9" s="334">
        <f t="shared" ref="M9:M60" si="2">H9-L9</f>
        <v>401854788</v>
      </c>
      <c r="N9" s="335">
        <f>M9/H9</f>
        <v>0.84293766272425596</v>
      </c>
    </row>
    <row r="10" spans="1:14" ht="15" x14ac:dyDescent="0.25">
      <c r="A10" s="323" t="s">
        <v>10</v>
      </c>
      <c r="B10" s="324" t="s">
        <v>11</v>
      </c>
      <c r="C10" s="325">
        <f>'PAC INICIAL 2020'!C25</f>
        <v>1246000</v>
      </c>
      <c r="D10" s="326"/>
      <c r="E10" s="327"/>
      <c r="F10" s="328"/>
      <c r="G10" s="336"/>
      <c r="H10" s="330">
        <f t="shared" ref="H10:H20" si="3">C10-D10+E10+F10-G10</f>
        <v>1246000</v>
      </c>
      <c r="I10" s="331">
        <f>ENERO!J10</f>
        <v>102854</v>
      </c>
      <c r="J10" s="331">
        <f>'LIBRO DE PRESUPUESTO'!J31</f>
        <v>102854</v>
      </c>
      <c r="K10" s="332">
        <f>L10/H10</f>
        <v>0.16509470304975923</v>
      </c>
      <c r="L10" s="333">
        <f t="shared" si="1"/>
        <v>205708</v>
      </c>
      <c r="M10" s="334">
        <f t="shared" si="2"/>
        <v>1040292</v>
      </c>
      <c r="N10" s="335">
        <f t="shared" ref="N10:N18" si="4">M10/H10</f>
        <v>0.83490529695024074</v>
      </c>
    </row>
    <row r="11" spans="1:14" ht="15.75" customHeight="1" x14ac:dyDescent="0.25">
      <c r="A11" s="323">
        <v>2020110104</v>
      </c>
      <c r="B11" s="324" t="s">
        <v>13</v>
      </c>
      <c r="C11" s="325">
        <f>'PAC INICIAL 2020'!C26</f>
        <v>900000</v>
      </c>
      <c r="D11" s="326"/>
      <c r="E11" s="327"/>
      <c r="F11" s="328"/>
      <c r="G11" s="336"/>
      <c r="H11" s="330">
        <f t="shared" si="3"/>
        <v>900000</v>
      </c>
      <c r="I11" s="331">
        <f>ENERO!J11</f>
        <v>62872</v>
      </c>
      <c r="J11" s="331">
        <f>'LIBRO DE PRESUPUESTO'!J47</f>
        <v>62872</v>
      </c>
      <c r="K11" s="332">
        <f t="shared" ref="K11:K42" si="5">L11/H11</f>
        <v>0.13971555555555557</v>
      </c>
      <c r="L11" s="333">
        <f t="shared" si="1"/>
        <v>125744</v>
      </c>
      <c r="M11" s="334">
        <f t="shared" si="2"/>
        <v>774256</v>
      </c>
      <c r="N11" s="335">
        <f t="shared" si="4"/>
        <v>0.86028444444444441</v>
      </c>
    </row>
    <row r="12" spans="1:14" ht="15" x14ac:dyDescent="0.25">
      <c r="A12" s="323" t="s">
        <v>14</v>
      </c>
      <c r="B12" s="324" t="s">
        <v>15</v>
      </c>
      <c r="C12" s="325">
        <f>'PAC INICIAL 2020'!C27</f>
        <v>17000000</v>
      </c>
      <c r="D12" s="326">
        <v>14242599</v>
      </c>
      <c r="E12" s="327"/>
      <c r="F12" s="328"/>
      <c r="G12" s="336"/>
      <c r="H12" s="330">
        <f t="shared" si="3"/>
        <v>2757401</v>
      </c>
      <c r="I12" s="331">
        <f>ENERO!J12</f>
        <v>0</v>
      </c>
      <c r="J12" s="4"/>
      <c r="K12" s="332">
        <f t="shared" si="5"/>
        <v>0</v>
      </c>
      <c r="L12" s="333">
        <v>0</v>
      </c>
      <c r="M12" s="334">
        <f t="shared" si="2"/>
        <v>2757401</v>
      </c>
      <c r="N12" s="335">
        <f t="shared" si="4"/>
        <v>1</v>
      </c>
    </row>
    <row r="13" spans="1:14" ht="15" x14ac:dyDescent="0.25">
      <c r="A13" s="323" t="s">
        <v>16</v>
      </c>
      <c r="B13" s="324" t="s">
        <v>17</v>
      </c>
      <c r="C13" s="325">
        <f>'PAC INICIAL 2020'!C28</f>
        <v>24000000</v>
      </c>
      <c r="D13" s="326"/>
      <c r="E13" s="327"/>
      <c r="F13" s="328"/>
      <c r="G13" s="336"/>
      <c r="H13" s="330">
        <f t="shared" si="3"/>
        <v>24000000</v>
      </c>
      <c r="I13" s="331">
        <f>ENERO!J13</f>
        <v>0</v>
      </c>
      <c r="J13" s="4"/>
      <c r="K13" s="332">
        <f t="shared" si="5"/>
        <v>0</v>
      </c>
      <c r="L13" s="333">
        <v>0</v>
      </c>
      <c r="M13" s="334">
        <f t="shared" si="2"/>
        <v>24000000</v>
      </c>
      <c r="N13" s="335">
        <f t="shared" si="4"/>
        <v>1</v>
      </c>
    </row>
    <row r="14" spans="1:14" ht="15" x14ac:dyDescent="0.25">
      <c r="A14" s="323" t="s">
        <v>18</v>
      </c>
      <c r="B14" s="324" t="s">
        <v>19</v>
      </c>
      <c r="C14" s="325">
        <f>'PAC INICIAL 2020'!C29</f>
        <v>28000000</v>
      </c>
      <c r="D14" s="326"/>
      <c r="E14" s="327"/>
      <c r="F14" s="328"/>
      <c r="G14" s="336"/>
      <c r="H14" s="330">
        <f t="shared" si="3"/>
        <v>28000000</v>
      </c>
      <c r="I14" s="331">
        <f>ENERO!J14</f>
        <v>0</v>
      </c>
      <c r="J14" s="4"/>
      <c r="K14" s="332">
        <f t="shared" si="5"/>
        <v>0</v>
      </c>
      <c r="L14" s="333">
        <v>0</v>
      </c>
      <c r="M14" s="334">
        <f t="shared" si="2"/>
        <v>28000000</v>
      </c>
      <c r="N14" s="335">
        <f t="shared" si="4"/>
        <v>1</v>
      </c>
    </row>
    <row r="15" spans="1:14" ht="15" x14ac:dyDescent="0.25">
      <c r="A15" s="323">
        <v>2020110109</v>
      </c>
      <c r="B15" s="324" t="s">
        <v>20</v>
      </c>
      <c r="C15" s="325">
        <f>'PAC INICIAL 2020'!C30</f>
        <v>36000000</v>
      </c>
      <c r="D15" s="326"/>
      <c r="E15" s="327"/>
      <c r="F15" s="328"/>
      <c r="G15" s="336"/>
      <c r="H15" s="330">
        <f t="shared" si="3"/>
        <v>36000000</v>
      </c>
      <c r="I15" s="331">
        <f>ENERO!J15</f>
        <v>0</v>
      </c>
      <c r="J15" s="4"/>
      <c r="K15" s="332">
        <f t="shared" si="5"/>
        <v>0</v>
      </c>
      <c r="L15" s="333">
        <f>J15+I15</f>
        <v>0</v>
      </c>
      <c r="M15" s="334">
        <f t="shared" si="2"/>
        <v>36000000</v>
      </c>
      <c r="N15" s="335">
        <f t="shared" si="4"/>
        <v>1</v>
      </c>
    </row>
    <row r="16" spans="1:14" ht="15" x14ac:dyDescent="0.25">
      <c r="A16" s="323">
        <v>2020110108</v>
      </c>
      <c r="B16" s="324" t="s">
        <v>21</v>
      </c>
      <c r="C16" s="325">
        <f>'PAC INICIAL 2020'!C31</f>
        <v>55000000</v>
      </c>
      <c r="D16" s="326"/>
      <c r="E16" s="327"/>
      <c r="F16" s="328"/>
      <c r="G16" s="336"/>
      <c r="H16" s="330">
        <f t="shared" si="3"/>
        <v>55000000</v>
      </c>
      <c r="I16" s="331">
        <f>ENERO!J16</f>
        <v>0</v>
      </c>
      <c r="J16" s="4">
        <v>0</v>
      </c>
      <c r="K16" s="332">
        <f t="shared" si="5"/>
        <v>0</v>
      </c>
      <c r="L16" s="333">
        <f t="shared" ref="L16:L42" si="6">J16+I16</f>
        <v>0</v>
      </c>
      <c r="M16" s="334">
        <f t="shared" si="2"/>
        <v>55000000</v>
      </c>
      <c r="N16" s="335">
        <f t="shared" si="4"/>
        <v>1</v>
      </c>
    </row>
    <row r="17" spans="1:14" s="338" customFormat="1" ht="27.75" customHeight="1" x14ac:dyDescent="0.2">
      <c r="A17" s="316" t="s">
        <v>22</v>
      </c>
      <c r="B17" s="317" t="s">
        <v>23</v>
      </c>
      <c r="C17" s="318">
        <f t="shared" ref="C17:J17" si="7">SUM(C18:C20)</f>
        <v>20000000</v>
      </c>
      <c r="D17" s="318">
        <f t="shared" si="7"/>
        <v>0</v>
      </c>
      <c r="E17" s="318">
        <f t="shared" si="7"/>
        <v>0</v>
      </c>
      <c r="F17" s="318">
        <f t="shared" si="7"/>
        <v>44000000</v>
      </c>
      <c r="G17" s="318">
        <f t="shared" si="7"/>
        <v>0</v>
      </c>
      <c r="H17" s="318">
        <f t="shared" si="7"/>
        <v>64000000</v>
      </c>
      <c r="I17" s="318">
        <f t="shared" si="7"/>
        <v>13000000</v>
      </c>
      <c r="J17" s="318">
        <f t="shared" si="7"/>
        <v>24000000</v>
      </c>
      <c r="K17" s="319">
        <f>L17/H17</f>
        <v>0.578125</v>
      </c>
      <c r="L17" s="337">
        <f t="shared" si="6"/>
        <v>37000000</v>
      </c>
      <c r="M17" s="337">
        <f>SUM(M18:M20)</f>
        <v>27000000</v>
      </c>
      <c r="N17" s="321">
        <f t="shared" si="4"/>
        <v>0.421875</v>
      </c>
    </row>
    <row r="18" spans="1:14" ht="15" x14ac:dyDescent="0.25">
      <c r="A18" s="323">
        <v>2020110201</v>
      </c>
      <c r="B18" s="339" t="s">
        <v>25</v>
      </c>
      <c r="C18" s="325">
        <f>'PAC INICIAL 2020'!C33</f>
        <v>20000000</v>
      </c>
      <c r="D18" s="331"/>
      <c r="E18" s="327"/>
      <c r="F18" s="328">
        <f>'LIBRO DE PRESUPUESTO'!G141</f>
        <v>36000000</v>
      </c>
      <c r="G18" s="336"/>
      <c r="H18" s="330">
        <f t="shared" si="3"/>
        <v>56000000</v>
      </c>
      <c r="I18" s="331">
        <f>ENERO!J18</f>
        <v>5000000</v>
      </c>
      <c r="J18" s="331">
        <f>'LIBRO DE PRESUPUESTO'!J142+'LIBRO DE PRESUPUESTO'!J143</f>
        <v>24000000</v>
      </c>
      <c r="K18" s="332">
        <f t="shared" si="5"/>
        <v>0.5178571428571429</v>
      </c>
      <c r="L18" s="333">
        <f t="shared" si="6"/>
        <v>29000000</v>
      </c>
      <c r="M18" s="334">
        <f t="shared" si="2"/>
        <v>27000000</v>
      </c>
      <c r="N18" s="335">
        <f t="shared" si="4"/>
        <v>0.48214285714285715</v>
      </c>
    </row>
    <row r="19" spans="1:14" ht="15" x14ac:dyDescent="0.25">
      <c r="A19" s="323">
        <v>2020110202</v>
      </c>
      <c r="B19" s="324" t="s">
        <v>27</v>
      </c>
      <c r="C19" s="325">
        <f>'PAC INICIAL 2020'!C34</f>
        <v>0</v>
      </c>
      <c r="D19" s="331"/>
      <c r="E19" s="327"/>
      <c r="F19" s="328">
        <f>'LIBRO DE PRESUPUESTO'!G156</f>
        <v>8000000</v>
      </c>
      <c r="G19" s="336"/>
      <c r="H19" s="330">
        <f t="shared" si="3"/>
        <v>8000000</v>
      </c>
      <c r="I19" s="331">
        <f>ENERO!J19</f>
        <v>8000000</v>
      </c>
      <c r="J19" s="331">
        <v>0</v>
      </c>
      <c r="K19" s="332">
        <v>0</v>
      </c>
      <c r="L19" s="333">
        <f t="shared" si="6"/>
        <v>8000000</v>
      </c>
      <c r="M19" s="334">
        <f t="shared" si="2"/>
        <v>0</v>
      </c>
      <c r="N19" s="335">
        <v>0</v>
      </c>
    </row>
    <row r="20" spans="1:14" ht="15" x14ac:dyDescent="0.25">
      <c r="A20" s="323" t="s">
        <v>28</v>
      </c>
      <c r="B20" s="340" t="s">
        <v>29</v>
      </c>
      <c r="C20" s="325">
        <f>'PAC INICIAL 2020'!C35</f>
        <v>0</v>
      </c>
      <c r="D20" s="331"/>
      <c r="E20" s="327"/>
      <c r="F20" s="328"/>
      <c r="G20" s="336"/>
      <c r="H20" s="330">
        <f t="shared" si="3"/>
        <v>0</v>
      </c>
      <c r="I20" s="331">
        <f>ENERO!J20</f>
        <v>0</v>
      </c>
      <c r="J20" s="2"/>
      <c r="K20" s="332">
        <v>0</v>
      </c>
      <c r="L20" s="333">
        <f t="shared" si="6"/>
        <v>0</v>
      </c>
      <c r="M20" s="334">
        <f t="shared" si="2"/>
        <v>0</v>
      </c>
      <c r="N20" s="335">
        <v>0</v>
      </c>
    </row>
    <row r="21" spans="1:14" s="338" customFormat="1" ht="27.75" customHeight="1" x14ac:dyDescent="0.2">
      <c r="A21" s="316" t="s">
        <v>30</v>
      </c>
      <c r="B21" s="341" t="s">
        <v>31</v>
      </c>
      <c r="C21" s="318">
        <f t="shared" ref="C21:J21" si="8">SUM(C22:C25)</f>
        <v>21300000</v>
      </c>
      <c r="D21" s="318">
        <f t="shared" si="8"/>
        <v>0</v>
      </c>
      <c r="E21" s="318">
        <f t="shared" si="8"/>
        <v>0</v>
      </c>
      <c r="F21" s="318">
        <f t="shared" si="8"/>
        <v>0</v>
      </c>
      <c r="G21" s="318">
        <f t="shared" si="8"/>
        <v>0</v>
      </c>
      <c r="H21" s="318">
        <f t="shared" si="8"/>
        <v>21300000</v>
      </c>
      <c r="I21" s="318">
        <f t="shared" si="8"/>
        <v>1799800</v>
      </c>
      <c r="J21" s="318">
        <f t="shared" si="8"/>
        <v>0</v>
      </c>
      <c r="K21" s="319">
        <f>L21/H21</f>
        <v>8.4497652582159619E-2</v>
      </c>
      <c r="L21" s="337">
        <f>J21+I21</f>
        <v>1799800</v>
      </c>
      <c r="M21" s="318">
        <f>SUM(M22:M25)</f>
        <v>19500200</v>
      </c>
      <c r="N21" s="321">
        <f>M21/H21</f>
        <v>0.91550234741784042</v>
      </c>
    </row>
    <row r="22" spans="1:14" ht="15" x14ac:dyDescent="0.25">
      <c r="A22" s="323">
        <v>2020120101</v>
      </c>
      <c r="B22" s="340" t="s">
        <v>33</v>
      </c>
      <c r="C22" s="325">
        <f>'PAC INICIAL 2020'!C38</f>
        <v>6000000</v>
      </c>
      <c r="D22" s="331"/>
      <c r="E22" s="327"/>
      <c r="F22" s="328"/>
      <c r="G22" s="336"/>
      <c r="H22" s="330">
        <f>C22-D22+E22+F22-G22</f>
        <v>6000000</v>
      </c>
      <c r="I22" s="331">
        <f>ENERO!J22</f>
        <v>0</v>
      </c>
      <c r="J22" s="2">
        <v>0</v>
      </c>
      <c r="K22" s="332">
        <v>0</v>
      </c>
      <c r="L22" s="342">
        <f t="shared" si="6"/>
        <v>0</v>
      </c>
      <c r="M22" s="334">
        <f t="shared" si="2"/>
        <v>6000000</v>
      </c>
      <c r="N22" s="335">
        <v>0</v>
      </c>
    </row>
    <row r="23" spans="1:14" ht="15" x14ac:dyDescent="0.25">
      <c r="A23" s="323" t="s">
        <v>34</v>
      </c>
      <c r="B23" s="343" t="s">
        <v>35</v>
      </c>
      <c r="C23" s="325">
        <f>'PAC INICIAL 2020'!C39</f>
        <v>14000000</v>
      </c>
      <c r="D23" s="331"/>
      <c r="E23" s="327"/>
      <c r="F23" s="328"/>
      <c r="G23" s="336"/>
      <c r="H23" s="330">
        <f>C23-D23+E23+F23-G23</f>
        <v>14000000</v>
      </c>
      <c r="I23" s="331">
        <f>ENERO!J23</f>
        <v>1799800</v>
      </c>
      <c r="J23" s="331">
        <v>0</v>
      </c>
      <c r="K23" s="332">
        <f t="shared" si="5"/>
        <v>0.12855714285714287</v>
      </c>
      <c r="L23" s="342">
        <f t="shared" si="6"/>
        <v>1799800</v>
      </c>
      <c r="M23" s="334">
        <f t="shared" si="2"/>
        <v>12200200</v>
      </c>
      <c r="N23" s="344">
        <f>M23/H23</f>
        <v>0.87144285714285719</v>
      </c>
    </row>
    <row r="24" spans="1:14" ht="15" x14ac:dyDescent="0.25">
      <c r="A24" s="323" t="s">
        <v>36</v>
      </c>
      <c r="B24" s="340" t="s">
        <v>37</v>
      </c>
      <c r="C24" s="325">
        <f>'PAC INICIAL 2020'!C40</f>
        <v>1300000</v>
      </c>
      <c r="D24" s="331"/>
      <c r="E24" s="327"/>
      <c r="F24" s="328"/>
      <c r="G24" s="345"/>
      <c r="H24" s="330">
        <f>C24-D24+E24+F24-G24</f>
        <v>1300000</v>
      </c>
      <c r="I24" s="331">
        <f>ENERO!J24</f>
        <v>0</v>
      </c>
      <c r="J24" s="331">
        <v>0</v>
      </c>
      <c r="K24" s="332">
        <f t="shared" si="5"/>
        <v>0</v>
      </c>
      <c r="L24" s="342">
        <f t="shared" si="6"/>
        <v>0</v>
      </c>
      <c r="M24" s="334">
        <f t="shared" si="2"/>
        <v>1300000</v>
      </c>
      <c r="N24" s="344">
        <f>M24/H24</f>
        <v>1</v>
      </c>
    </row>
    <row r="25" spans="1:14" ht="15" x14ac:dyDescent="0.25">
      <c r="A25" s="323" t="s">
        <v>38</v>
      </c>
      <c r="B25" s="340" t="s">
        <v>39</v>
      </c>
      <c r="C25" s="325">
        <f>'PAC INICIAL 2020'!C41</f>
        <v>0</v>
      </c>
      <c r="D25" s="331"/>
      <c r="E25" s="327"/>
      <c r="F25" s="328"/>
      <c r="G25" s="336"/>
      <c r="H25" s="330">
        <f>C25-D25+E25+F25-G25</f>
        <v>0</v>
      </c>
      <c r="I25" s="331">
        <f>ENERO!J25</f>
        <v>0</v>
      </c>
      <c r="J25" s="331">
        <v>0</v>
      </c>
      <c r="K25" s="332">
        <v>0</v>
      </c>
      <c r="L25" s="342">
        <f t="shared" si="6"/>
        <v>0</v>
      </c>
      <c r="M25" s="334">
        <f t="shared" si="2"/>
        <v>0</v>
      </c>
      <c r="N25" s="344">
        <v>0</v>
      </c>
    </row>
    <row r="26" spans="1:14" s="338" customFormat="1" ht="27.75" customHeight="1" x14ac:dyDescent="0.2">
      <c r="A26" s="316" t="s">
        <v>40</v>
      </c>
      <c r="B26" s="341" t="s">
        <v>41</v>
      </c>
      <c r="C26" s="318">
        <f t="shared" ref="C26:J26" si="9">SUM(C27:C42)</f>
        <v>127719000</v>
      </c>
      <c r="D26" s="318">
        <f t="shared" si="9"/>
        <v>0</v>
      </c>
      <c r="E26" s="318">
        <f t="shared" si="9"/>
        <v>0</v>
      </c>
      <c r="F26" s="318">
        <f t="shared" si="9"/>
        <v>13500000</v>
      </c>
      <c r="G26" s="318">
        <f t="shared" si="9"/>
        <v>0</v>
      </c>
      <c r="H26" s="318">
        <f t="shared" si="9"/>
        <v>141219000</v>
      </c>
      <c r="I26" s="318">
        <f t="shared" si="9"/>
        <v>3000823</v>
      </c>
      <c r="J26" s="318">
        <f t="shared" si="9"/>
        <v>9465389</v>
      </c>
      <c r="K26" s="319">
        <f>L26/H26</f>
        <v>8.8275741932742763E-2</v>
      </c>
      <c r="L26" s="320">
        <f>I26+J26</f>
        <v>12466212</v>
      </c>
      <c r="M26" s="337">
        <f>SUM(M27:M42)</f>
        <v>128752788</v>
      </c>
      <c r="N26" s="321">
        <f t="shared" ref="N26:N31" si="10">M26/H26</f>
        <v>0.91172425806725721</v>
      </c>
    </row>
    <row r="27" spans="1:14" ht="15" x14ac:dyDescent="0.25">
      <c r="A27" s="323" t="s">
        <v>42</v>
      </c>
      <c r="B27" s="340" t="s">
        <v>43</v>
      </c>
      <c r="C27" s="325">
        <f>'PAC INICIAL 2020'!C43</f>
        <v>9000000</v>
      </c>
      <c r="D27" s="331"/>
      <c r="E27" s="327"/>
      <c r="F27" s="328">
        <f>'LIBRO DE PRESUPUESTO'!G203</f>
        <v>10000000</v>
      </c>
      <c r="G27" s="336"/>
      <c r="H27" s="330">
        <f t="shared" ref="H27:H41" si="11">C27-D27+E27+F27-G27</f>
        <v>19000000</v>
      </c>
      <c r="I27" s="331">
        <f>ENERO!J27</f>
        <v>1400000</v>
      </c>
      <c r="J27" s="331"/>
      <c r="K27" s="332">
        <f t="shared" si="5"/>
        <v>7.3684210526315783E-2</v>
      </c>
      <c r="L27" s="342">
        <f t="shared" si="6"/>
        <v>1400000</v>
      </c>
      <c r="M27" s="334">
        <f t="shared" si="2"/>
        <v>17600000</v>
      </c>
      <c r="N27" s="344">
        <f t="shared" si="10"/>
        <v>0.9263157894736842</v>
      </c>
    </row>
    <row r="28" spans="1:14" ht="15" x14ac:dyDescent="0.25">
      <c r="A28" s="323">
        <v>2020120202</v>
      </c>
      <c r="B28" s="340" t="s">
        <v>44</v>
      </c>
      <c r="C28" s="325">
        <f>'PAC INICIAL 2020'!C44</f>
        <v>52500000</v>
      </c>
      <c r="D28" s="331"/>
      <c r="E28" s="327"/>
      <c r="F28" s="328"/>
      <c r="G28" s="336"/>
      <c r="H28" s="330">
        <f t="shared" si="11"/>
        <v>52500000</v>
      </c>
      <c r="I28" s="331">
        <f>ENERO!J28</f>
        <v>0</v>
      </c>
      <c r="J28" s="331">
        <f>SUM('LIBRO DE PRESUPUESTO'!J225:J240)</f>
        <v>8926450</v>
      </c>
      <c r="K28" s="332">
        <f t="shared" si="5"/>
        <v>0.17002761904761904</v>
      </c>
      <c r="L28" s="342">
        <f t="shared" si="6"/>
        <v>8926450</v>
      </c>
      <c r="M28" s="334">
        <f t="shared" si="2"/>
        <v>43573550</v>
      </c>
      <c r="N28" s="344">
        <f t="shared" si="10"/>
        <v>0.82997238095238091</v>
      </c>
    </row>
    <row r="29" spans="1:14" ht="15" x14ac:dyDescent="0.25">
      <c r="A29" s="323" t="s">
        <v>45</v>
      </c>
      <c r="B29" s="340" t="s">
        <v>46</v>
      </c>
      <c r="C29" s="325">
        <f>'PAC INICIAL 2020'!C45</f>
        <v>2000000</v>
      </c>
      <c r="D29" s="331"/>
      <c r="E29" s="327"/>
      <c r="F29" s="328"/>
      <c r="G29" s="336"/>
      <c r="H29" s="330">
        <f t="shared" si="11"/>
        <v>2000000</v>
      </c>
      <c r="I29" s="331">
        <f>ENERO!J29</f>
        <v>300000</v>
      </c>
      <c r="J29" s="4"/>
      <c r="K29" s="332">
        <f t="shared" si="5"/>
        <v>0.15</v>
      </c>
      <c r="L29" s="342">
        <f t="shared" si="6"/>
        <v>300000</v>
      </c>
      <c r="M29" s="334">
        <f t="shared" si="2"/>
        <v>1700000</v>
      </c>
      <c r="N29" s="344">
        <f t="shared" si="10"/>
        <v>0.85</v>
      </c>
    </row>
    <row r="30" spans="1:14" ht="15" x14ac:dyDescent="0.25">
      <c r="A30" s="323" t="s">
        <v>47</v>
      </c>
      <c r="B30" s="340" t="s">
        <v>48</v>
      </c>
      <c r="C30" s="325">
        <f>'PAC INICIAL 2020'!C46</f>
        <v>11619000</v>
      </c>
      <c r="D30" s="331"/>
      <c r="E30" s="327"/>
      <c r="F30" s="328"/>
      <c r="G30" s="336"/>
      <c r="H30" s="330">
        <f t="shared" si="11"/>
        <v>11619000</v>
      </c>
      <c r="I30" s="331">
        <f>ENERO!J30</f>
        <v>877000</v>
      </c>
      <c r="J30" s="4">
        <f>'LIBRO DE PRESUPUESTO'!J379</f>
        <v>319000</v>
      </c>
      <c r="K30" s="332">
        <f t="shared" si="5"/>
        <v>0.10293484809363973</v>
      </c>
      <c r="L30" s="342">
        <f t="shared" si="6"/>
        <v>1196000</v>
      </c>
      <c r="M30" s="334">
        <f t="shared" si="2"/>
        <v>10423000</v>
      </c>
      <c r="N30" s="335">
        <f t="shared" si="10"/>
        <v>0.89706515190636027</v>
      </c>
    </row>
    <row r="31" spans="1:14" ht="15" x14ac:dyDescent="0.25">
      <c r="A31" s="323" t="s">
        <v>49</v>
      </c>
      <c r="B31" s="340" t="s">
        <v>50</v>
      </c>
      <c r="C31" s="325">
        <f>'PAC INICIAL 2020'!C47</f>
        <v>8000000</v>
      </c>
      <c r="D31" s="331"/>
      <c r="E31" s="327"/>
      <c r="F31" s="328"/>
      <c r="G31" s="336"/>
      <c r="H31" s="330">
        <f t="shared" si="11"/>
        <v>8000000</v>
      </c>
      <c r="I31" s="331">
        <f>ENERO!J31</f>
        <v>321383</v>
      </c>
      <c r="J31" s="4">
        <f>'LIBRO DE PRESUPUESTO'!J395</f>
        <v>132369</v>
      </c>
      <c r="K31" s="332">
        <f t="shared" si="5"/>
        <v>5.6718999999999999E-2</v>
      </c>
      <c r="L31" s="342">
        <f t="shared" si="6"/>
        <v>453752</v>
      </c>
      <c r="M31" s="334">
        <f t="shared" si="2"/>
        <v>7546248</v>
      </c>
      <c r="N31" s="335">
        <f t="shared" si="10"/>
        <v>0.94328100000000004</v>
      </c>
    </row>
    <row r="32" spans="1:14" ht="15" x14ac:dyDescent="0.25">
      <c r="A32" s="323" t="s">
        <v>51</v>
      </c>
      <c r="B32" s="340" t="s">
        <v>52</v>
      </c>
      <c r="C32" s="325">
        <f>'PAC INICIAL 2020'!C48</f>
        <v>2500000</v>
      </c>
      <c r="D32" s="331"/>
      <c r="E32" s="327"/>
      <c r="F32" s="328"/>
      <c r="G32" s="336"/>
      <c r="H32" s="330">
        <f t="shared" si="11"/>
        <v>2500000</v>
      </c>
      <c r="I32" s="331">
        <f>ENERO!J32</f>
        <v>102440</v>
      </c>
      <c r="J32" s="2">
        <f>'LIBRO DE PRESUPUESTO'!J432+'LIBRO DE PRESUPUESTO'!J433</f>
        <v>87570</v>
      </c>
      <c r="K32" s="332">
        <f t="shared" si="5"/>
        <v>7.6004000000000002E-2</v>
      </c>
      <c r="L32" s="342">
        <f t="shared" si="6"/>
        <v>190010</v>
      </c>
      <c r="M32" s="334">
        <f t="shared" si="2"/>
        <v>2309990</v>
      </c>
      <c r="N32" s="335">
        <v>0</v>
      </c>
    </row>
    <row r="33" spans="1:16" ht="15" x14ac:dyDescent="0.25">
      <c r="A33" s="323">
        <v>2020120207</v>
      </c>
      <c r="B33" s="343" t="s">
        <v>54</v>
      </c>
      <c r="C33" s="325">
        <f>'PAC INICIAL 2020'!C49</f>
        <v>1500000</v>
      </c>
      <c r="D33" s="331"/>
      <c r="E33" s="327"/>
      <c r="F33" s="328"/>
      <c r="G33" s="336"/>
      <c r="H33" s="330">
        <f t="shared" si="11"/>
        <v>1500000</v>
      </c>
      <c r="I33" s="331">
        <f>ENERO!J33</f>
        <v>0</v>
      </c>
      <c r="J33" s="331">
        <v>0</v>
      </c>
      <c r="K33" s="332">
        <f t="shared" si="5"/>
        <v>0</v>
      </c>
      <c r="L33" s="342">
        <f t="shared" si="6"/>
        <v>0</v>
      </c>
      <c r="M33" s="334">
        <f t="shared" si="2"/>
        <v>1500000</v>
      </c>
      <c r="N33" s="335">
        <f>M33/H33</f>
        <v>1</v>
      </c>
    </row>
    <row r="34" spans="1:16" ht="15" x14ac:dyDescent="0.25">
      <c r="A34" s="323" t="s">
        <v>55</v>
      </c>
      <c r="B34" s="340" t="s">
        <v>56</v>
      </c>
      <c r="C34" s="325">
        <f>'PAC INICIAL 2020'!C50</f>
        <v>0</v>
      </c>
      <c r="D34" s="331"/>
      <c r="E34" s="327"/>
      <c r="F34" s="346"/>
      <c r="G34" s="336"/>
      <c r="H34" s="330">
        <f t="shared" si="11"/>
        <v>0</v>
      </c>
      <c r="I34" s="331">
        <f>ENERO!J34</f>
        <v>0</v>
      </c>
      <c r="J34" s="331">
        <v>0</v>
      </c>
      <c r="K34" s="332">
        <v>0</v>
      </c>
      <c r="L34" s="342">
        <f t="shared" si="6"/>
        <v>0</v>
      </c>
      <c r="M34" s="334">
        <f t="shared" si="2"/>
        <v>0</v>
      </c>
      <c r="N34" s="335">
        <v>0</v>
      </c>
    </row>
    <row r="35" spans="1:16" ht="15" x14ac:dyDescent="0.25">
      <c r="A35" s="323" t="s">
        <v>57</v>
      </c>
      <c r="B35" s="340" t="s">
        <v>58</v>
      </c>
      <c r="C35" s="325">
        <f>'PAC INICIAL 2020'!C51</f>
        <v>9400000</v>
      </c>
      <c r="D35" s="331"/>
      <c r="E35" s="327"/>
      <c r="F35" s="328"/>
      <c r="G35" s="336"/>
      <c r="H35" s="330">
        <f t="shared" si="11"/>
        <v>9400000</v>
      </c>
      <c r="I35" s="331">
        <f>ENERO!J35</f>
        <v>0</v>
      </c>
      <c r="J35" s="6">
        <v>0</v>
      </c>
      <c r="K35" s="332">
        <f t="shared" si="5"/>
        <v>0</v>
      </c>
      <c r="L35" s="342">
        <f t="shared" si="6"/>
        <v>0</v>
      </c>
      <c r="M35" s="334">
        <f t="shared" si="2"/>
        <v>9400000</v>
      </c>
      <c r="N35" s="335">
        <f>M35/H35</f>
        <v>1</v>
      </c>
    </row>
    <row r="36" spans="1:16" ht="15" x14ac:dyDescent="0.25">
      <c r="A36" s="323" t="s">
        <v>59</v>
      </c>
      <c r="B36" s="343" t="s">
        <v>60</v>
      </c>
      <c r="C36" s="325">
        <f>'PAC INICIAL 2020'!C52</f>
        <v>10000000</v>
      </c>
      <c r="D36" s="331"/>
      <c r="E36" s="327"/>
      <c r="F36" s="328"/>
      <c r="G36" s="336"/>
      <c r="H36" s="330">
        <f t="shared" si="11"/>
        <v>10000000</v>
      </c>
      <c r="I36" s="331">
        <f>ENERO!J36</f>
        <v>0</v>
      </c>
      <c r="J36" s="6">
        <v>0</v>
      </c>
      <c r="K36" s="332">
        <f t="shared" si="5"/>
        <v>0</v>
      </c>
      <c r="L36" s="342">
        <f t="shared" si="6"/>
        <v>0</v>
      </c>
      <c r="M36" s="334">
        <f t="shared" si="2"/>
        <v>10000000</v>
      </c>
      <c r="N36" s="335">
        <f>M36/H36</f>
        <v>1</v>
      </c>
    </row>
    <row r="37" spans="1:16" ht="15" x14ac:dyDescent="0.25">
      <c r="A37" s="323" t="s">
        <v>61</v>
      </c>
      <c r="B37" s="340" t="s">
        <v>62</v>
      </c>
      <c r="C37" s="325">
        <f>'PAC INICIAL 2020'!C53</f>
        <v>4000000</v>
      </c>
      <c r="D37" s="331"/>
      <c r="E37" s="327"/>
      <c r="F37" s="328"/>
      <c r="G37" s="336"/>
      <c r="H37" s="330">
        <f t="shared" si="11"/>
        <v>4000000</v>
      </c>
      <c r="I37" s="331">
        <f>ENERO!J37</f>
        <v>0</v>
      </c>
      <c r="J37" s="6">
        <v>0</v>
      </c>
      <c r="K37" s="332">
        <v>0</v>
      </c>
      <c r="L37" s="342">
        <f t="shared" si="6"/>
        <v>0</v>
      </c>
      <c r="M37" s="334">
        <f t="shared" si="2"/>
        <v>4000000</v>
      </c>
      <c r="N37" s="335">
        <v>0</v>
      </c>
    </row>
    <row r="38" spans="1:16" ht="15" x14ac:dyDescent="0.25">
      <c r="A38" s="323" t="s">
        <v>63</v>
      </c>
      <c r="B38" s="340" t="s">
        <v>64</v>
      </c>
      <c r="C38" s="325">
        <f>'PAC INICIAL 2020'!C54</f>
        <v>15000000</v>
      </c>
      <c r="D38" s="331"/>
      <c r="E38" s="327"/>
      <c r="F38" s="328"/>
      <c r="G38" s="336"/>
      <c r="H38" s="330">
        <f t="shared" si="11"/>
        <v>15000000</v>
      </c>
      <c r="I38" s="331">
        <f>ENERO!J38</f>
        <v>0</v>
      </c>
      <c r="J38" s="331">
        <v>0</v>
      </c>
      <c r="K38" s="332">
        <v>0</v>
      </c>
      <c r="L38" s="342">
        <f t="shared" si="6"/>
        <v>0</v>
      </c>
      <c r="M38" s="334">
        <f t="shared" si="2"/>
        <v>15000000</v>
      </c>
      <c r="N38" s="335">
        <v>0</v>
      </c>
    </row>
    <row r="39" spans="1:16" ht="15" x14ac:dyDescent="0.25">
      <c r="A39" s="323">
        <v>2020120213</v>
      </c>
      <c r="B39" s="340" t="s">
        <v>65</v>
      </c>
      <c r="C39" s="325">
        <f>'PAC INICIAL 2020'!C55</f>
        <v>0</v>
      </c>
      <c r="D39" s="331"/>
      <c r="E39" s="327"/>
      <c r="F39" s="328"/>
      <c r="G39" s="336"/>
      <c r="H39" s="330">
        <f t="shared" si="11"/>
        <v>0</v>
      </c>
      <c r="I39" s="331">
        <f>ENERO!J39</f>
        <v>0</v>
      </c>
      <c r="J39" s="331">
        <v>0</v>
      </c>
      <c r="K39" s="332">
        <v>0</v>
      </c>
      <c r="L39" s="342">
        <f t="shared" si="6"/>
        <v>0</v>
      </c>
      <c r="M39" s="334">
        <f t="shared" si="2"/>
        <v>0</v>
      </c>
      <c r="N39" s="335">
        <v>0</v>
      </c>
    </row>
    <row r="40" spans="1:16" ht="15" x14ac:dyDescent="0.25">
      <c r="A40" s="323">
        <v>2020120214</v>
      </c>
      <c r="B40" s="340" t="s">
        <v>67</v>
      </c>
      <c r="C40" s="325">
        <f>'PAC INICIAL 2020'!C56</f>
        <v>0</v>
      </c>
      <c r="D40" s="331"/>
      <c r="E40" s="327"/>
      <c r="F40" s="328">
        <f>'LIBRO DE PRESUPUESTO'!G512</f>
        <v>3500000</v>
      </c>
      <c r="G40" s="336"/>
      <c r="H40" s="330">
        <f t="shared" si="11"/>
        <v>3500000</v>
      </c>
      <c r="I40" s="331">
        <f>ENERO!J40</f>
        <v>0</v>
      </c>
      <c r="J40" s="331">
        <v>0</v>
      </c>
      <c r="K40" s="332">
        <v>0</v>
      </c>
      <c r="L40" s="342">
        <f t="shared" si="6"/>
        <v>0</v>
      </c>
      <c r="M40" s="334">
        <f t="shared" si="2"/>
        <v>3500000</v>
      </c>
      <c r="N40" s="335">
        <v>0</v>
      </c>
    </row>
    <row r="41" spans="1:16" ht="15" x14ac:dyDescent="0.25">
      <c r="A41" s="347">
        <v>2020120215</v>
      </c>
      <c r="B41" s="340" t="s">
        <v>97</v>
      </c>
      <c r="C41" s="325">
        <f>'PAC INICIAL 2020'!C57</f>
        <v>1200000</v>
      </c>
      <c r="D41" s="331"/>
      <c r="E41" s="327"/>
      <c r="F41" s="328"/>
      <c r="G41" s="336"/>
      <c r="H41" s="330">
        <f t="shared" si="11"/>
        <v>1200000</v>
      </c>
      <c r="I41" s="331">
        <f>ENERO!J41</f>
        <v>0</v>
      </c>
      <c r="J41" s="331">
        <v>0</v>
      </c>
      <c r="K41" s="332">
        <f t="shared" si="5"/>
        <v>0</v>
      </c>
      <c r="L41" s="333">
        <f t="shared" si="6"/>
        <v>0</v>
      </c>
      <c r="M41" s="334">
        <f t="shared" si="2"/>
        <v>1200000</v>
      </c>
      <c r="N41" s="335">
        <f t="shared" ref="N41:N49" si="12">M41/H41</f>
        <v>1</v>
      </c>
    </row>
    <row r="42" spans="1:16" ht="15" x14ac:dyDescent="0.25">
      <c r="A42" s="347">
        <v>2020120216</v>
      </c>
      <c r="B42" s="340" t="s">
        <v>148</v>
      </c>
      <c r="C42" s="325">
        <f>'PAC INICIAL 2020'!C58</f>
        <v>1000000</v>
      </c>
      <c r="D42" s="331"/>
      <c r="E42" s="327"/>
      <c r="F42" s="328"/>
      <c r="G42" s="336"/>
      <c r="H42" s="330">
        <f>C42-D42+E42+F42-G42</f>
        <v>1000000</v>
      </c>
      <c r="I42" s="331">
        <f>ENERO!J42</f>
        <v>0</v>
      </c>
      <c r="J42" s="331">
        <v>0</v>
      </c>
      <c r="K42" s="332">
        <f t="shared" si="5"/>
        <v>0</v>
      </c>
      <c r="L42" s="333">
        <f t="shared" si="6"/>
        <v>0</v>
      </c>
      <c r="M42" s="334">
        <f>H42-L42</f>
        <v>1000000</v>
      </c>
      <c r="N42" s="335">
        <f t="shared" si="12"/>
        <v>1</v>
      </c>
    </row>
    <row r="43" spans="1:16" s="338" customFormat="1" ht="27.75" customHeight="1" x14ac:dyDescent="0.2">
      <c r="A43" s="316" t="s">
        <v>68</v>
      </c>
      <c r="B43" s="348" t="s">
        <v>69</v>
      </c>
      <c r="C43" s="349">
        <f>SUM(C44:C47)</f>
        <v>83629741</v>
      </c>
      <c r="D43" s="349">
        <f t="shared" ref="D43:J43" si="13">SUM(D44:D47)</f>
        <v>0</v>
      </c>
      <c r="E43" s="349">
        <f t="shared" si="13"/>
        <v>0</v>
      </c>
      <c r="F43" s="349">
        <f t="shared" si="13"/>
        <v>0</v>
      </c>
      <c r="G43" s="349">
        <f t="shared" si="13"/>
        <v>0</v>
      </c>
      <c r="H43" s="349">
        <f t="shared" si="13"/>
        <v>83629741</v>
      </c>
      <c r="I43" s="349">
        <f t="shared" si="13"/>
        <v>4233687</v>
      </c>
      <c r="J43" s="349">
        <f t="shared" si="13"/>
        <v>4284733</v>
      </c>
      <c r="K43" s="319">
        <f>L43/H43</f>
        <v>0.10185873946446874</v>
      </c>
      <c r="L43" s="349">
        <f>SUM(L44:L47)</f>
        <v>8518420</v>
      </c>
      <c r="M43" s="349">
        <f>SUM(M44:M47)</f>
        <v>75111321</v>
      </c>
      <c r="N43" s="321">
        <f t="shared" si="12"/>
        <v>0.89814126053553123</v>
      </c>
    </row>
    <row r="44" spans="1:16" ht="15" x14ac:dyDescent="0.25">
      <c r="A44" s="323" t="s">
        <v>70</v>
      </c>
      <c r="B44" s="340" t="s">
        <v>71</v>
      </c>
      <c r="C44" s="325">
        <f>'PAC INICIAL 2020'!C60</f>
        <v>16000083</v>
      </c>
      <c r="D44" s="326"/>
      <c r="E44" s="327"/>
      <c r="F44" s="328"/>
      <c r="G44" s="336"/>
      <c r="H44" s="330">
        <f>C44-D44+E44+F44-G44</f>
        <v>16000083</v>
      </c>
      <c r="I44" s="331">
        <f>ENERO!J44</f>
        <v>0</v>
      </c>
      <c r="J44" s="5"/>
      <c r="K44" s="332">
        <f t="shared" ref="K44:K57" si="14">L44/H44</f>
        <v>0</v>
      </c>
      <c r="L44" s="333">
        <f>J44+I44</f>
        <v>0</v>
      </c>
      <c r="M44" s="334">
        <f t="shared" si="2"/>
        <v>16000083</v>
      </c>
      <c r="N44" s="335">
        <f t="shared" si="12"/>
        <v>1</v>
      </c>
    </row>
    <row r="45" spans="1:16" ht="15" x14ac:dyDescent="0.25">
      <c r="A45" s="323">
        <v>2020110302</v>
      </c>
      <c r="B45" s="340" t="s">
        <v>73</v>
      </c>
      <c r="C45" s="325">
        <f>'PAC INICIAL 2020'!C61</f>
        <v>46429658</v>
      </c>
      <c r="D45" s="326"/>
      <c r="E45" s="327"/>
      <c r="F45" s="328"/>
      <c r="G45" s="336"/>
      <c r="H45" s="330">
        <f>C45-D45+E45+F45-G45</f>
        <v>46429658</v>
      </c>
      <c r="I45" s="331">
        <f>ENERO!J45</f>
        <v>3091802</v>
      </c>
      <c r="J45" s="4">
        <f>'LIBRO DE PRESUPUESTO'!J549</f>
        <v>3402640</v>
      </c>
      <c r="K45" s="332">
        <f t="shared" si="14"/>
        <v>0.13987701567821154</v>
      </c>
      <c r="L45" s="333">
        <f>J45+I45</f>
        <v>6494442</v>
      </c>
      <c r="M45" s="334">
        <f t="shared" si="2"/>
        <v>39935216</v>
      </c>
      <c r="N45" s="335">
        <f t="shared" si="12"/>
        <v>0.86012298432178846</v>
      </c>
      <c r="P45" s="350"/>
    </row>
    <row r="46" spans="1:16" ht="15" x14ac:dyDescent="0.25">
      <c r="A46" s="323">
        <v>2020110304</v>
      </c>
      <c r="B46" s="340" t="s">
        <v>74</v>
      </c>
      <c r="C46" s="325">
        <f>'PAC INICIAL 2020'!C62</f>
        <v>14000000</v>
      </c>
      <c r="D46" s="326"/>
      <c r="E46" s="327"/>
      <c r="F46" s="328"/>
      <c r="G46" s="336"/>
      <c r="H46" s="330">
        <f>C46-D46+E46+F46-G46</f>
        <v>14000000</v>
      </c>
      <c r="I46" s="331">
        <f>ENERO!J46</f>
        <v>1141885</v>
      </c>
      <c r="J46" s="4">
        <f>'LIBRO DE PRESUPUESTO'!J564</f>
        <v>882093</v>
      </c>
      <c r="K46" s="332">
        <f t="shared" si="14"/>
        <v>0.14456985714285714</v>
      </c>
      <c r="L46" s="333">
        <f>J46+I46</f>
        <v>2023978</v>
      </c>
      <c r="M46" s="334">
        <f t="shared" si="2"/>
        <v>11976022</v>
      </c>
      <c r="N46" s="335">
        <f t="shared" si="12"/>
        <v>0.85543014285714281</v>
      </c>
      <c r="P46" s="350"/>
    </row>
    <row r="47" spans="1:16" ht="15" x14ac:dyDescent="0.25">
      <c r="A47" s="323">
        <v>2020110305</v>
      </c>
      <c r="B47" s="340" t="s">
        <v>75</v>
      </c>
      <c r="C47" s="325">
        <f>'PAC INICIAL 2020'!C63</f>
        <v>7200000</v>
      </c>
      <c r="D47" s="351"/>
      <c r="E47" s="327"/>
      <c r="F47" s="328"/>
      <c r="G47" s="352"/>
      <c r="H47" s="330">
        <f>C47-D47+E47+F47-G47</f>
        <v>7200000</v>
      </c>
      <c r="I47" s="331">
        <f>ENERO!J47</f>
        <v>0</v>
      </c>
      <c r="J47" s="330">
        <v>0</v>
      </c>
      <c r="K47" s="332">
        <f t="shared" si="14"/>
        <v>0</v>
      </c>
      <c r="L47" s="333">
        <f>J47+I47</f>
        <v>0</v>
      </c>
      <c r="M47" s="334">
        <f t="shared" si="2"/>
        <v>7200000</v>
      </c>
      <c r="N47" s="335">
        <f t="shared" si="12"/>
        <v>1</v>
      </c>
      <c r="P47" s="350"/>
    </row>
    <row r="48" spans="1:16" s="338" customFormat="1" ht="27.75" customHeight="1" x14ac:dyDescent="0.2">
      <c r="A48" s="316">
        <v>20201104</v>
      </c>
      <c r="B48" s="353" t="s">
        <v>76</v>
      </c>
      <c r="C48" s="349">
        <f t="shared" ref="C48:J48" si="15">SUM(C49:C58)</f>
        <v>177100000</v>
      </c>
      <c r="D48" s="349">
        <f t="shared" si="15"/>
        <v>0</v>
      </c>
      <c r="E48" s="349">
        <f t="shared" si="15"/>
        <v>0</v>
      </c>
      <c r="F48" s="349">
        <f t="shared" si="15"/>
        <v>0</v>
      </c>
      <c r="G48" s="349">
        <f t="shared" si="15"/>
        <v>46000000</v>
      </c>
      <c r="H48" s="349">
        <f t="shared" si="15"/>
        <v>131100000</v>
      </c>
      <c r="I48" s="318">
        <f t="shared" si="15"/>
        <v>6544704</v>
      </c>
      <c r="J48" s="318">
        <f t="shared" si="15"/>
        <v>7835057</v>
      </c>
      <c r="K48" s="319">
        <f>L48/H48</f>
        <v>0.10968543859649123</v>
      </c>
      <c r="L48" s="320">
        <f>SUM(L49:L58)</f>
        <v>14379761</v>
      </c>
      <c r="M48" s="337">
        <f>SUM(M49:M58)</f>
        <v>116720239</v>
      </c>
      <c r="N48" s="321">
        <f t="shared" si="12"/>
        <v>0.89031456140350873</v>
      </c>
      <c r="P48" s="354"/>
    </row>
    <row r="49" spans="1:16" ht="15" x14ac:dyDescent="0.25">
      <c r="A49" s="355">
        <v>2020110401</v>
      </c>
      <c r="B49" s="340" t="s">
        <v>78</v>
      </c>
      <c r="C49" s="325">
        <f>'PAC INICIAL 2020'!C65</f>
        <v>56000000</v>
      </c>
      <c r="D49" s="326"/>
      <c r="E49" s="327"/>
      <c r="F49" s="328"/>
      <c r="G49" s="336">
        <f>'LIBRO DE PRESUPUESTO'!H591</f>
        <v>46000000</v>
      </c>
      <c r="H49" s="330">
        <f t="shared" ref="H49:H60" si="16">C49-D49+E49+F49-G49</f>
        <v>10000000</v>
      </c>
      <c r="I49" s="331">
        <f>ENERO!J49</f>
        <v>0</v>
      </c>
      <c r="J49" s="2">
        <v>0</v>
      </c>
      <c r="K49" s="332">
        <f t="shared" si="14"/>
        <v>0</v>
      </c>
      <c r="L49" s="333">
        <f>J49+I49</f>
        <v>0</v>
      </c>
      <c r="M49" s="334">
        <f t="shared" si="2"/>
        <v>10000000</v>
      </c>
      <c r="N49" s="335">
        <f t="shared" si="12"/>
        <v>1</v>
      </c>
      <c r="P49" s="350"/>
    </row>
    <row r="50" spans="1:16" ht="15" x14ac:dyDescent="0.25">
      <c r="A50" s="323" t="s">
        <v>79</v>
      </c>
      <c r="B50" s="340" t="s">
        <v>73</v>
      </c>
      <c r="C50" s="325">
        <f>'PAC INICIAL 2020'!C66</f>
        <v>0</v>
      </c>
      <c r="D50" s="326"/>
      <c r="E50" s="327"/>
      <c r="F50" s="328"/>
      <c r="G50" s="336"/>
      <c r="H50" s="330">
        <f t="shared" si="16"/>
        <v>0</v>
      </c>
      <c r="I50" s="331">
        <f>ENERO!J50</f>
        <v>0</v>
      </c>
      <c r="J50" s="331"/>
      <c r="K50" s="332">
        <v>0</v>
      </c>
      <c r="L50" s="342">
        <f t="shared" ref="L50:L60" si="17">J50+I50</f>
        <v>0</v>
      </c>
      <c r="M50" s="334">
        <f t="shared" si="2"/>
        <v>0</v>
      </c>
      <c r="N50" s="335">
        <v>0</v>
      </c>
      <c r="P50" s="350"/>
    </row>
    <row r="51" spans="1:16" ht="15" x14ac:dyDescent="0.25">
      <c r="A51" s="323" t="s">
        <v>80</v>
      </c>
      <c r="B51" s="340" t="s">
        <v>81</v>
      </c>
      <c r="C51" s="325">
        <f>'PAC INICIAL 2020'!C67</f>
        <v>3900000</v>
      </c>
      <c r="D51" s="326"/>
      <c r="E51" s="327"/>
      <c r="F51" s="328"/>
      <c r="G51" s="336"/>
      <c r="H51" s="330">
        <f t="shared" si="16"/>
        <v>3900000</v>
      </c>
      <c r="I51" s="331">
        <f>ENERO!J51</f>
        <v>182400</v>
      </c>
      <c r="J51" s="4">
        <f>'LIBRO DE PRESUPUESTO'!J609</f>
        <v>209300</v>
      </c>
      <c r="K51" s="332">
        <f t="shared" si="14"/>
        <v>0.10043589743589744</v>
      </c>
      <c r="L51" s="333">
        <f t="shared" si="17"/>
        <v>391700</v>
      </c>
      <c r="M51" s="334">
        <f t="shared" si="2"/>
        <v>3508300</v>
      </c>
      <c r="N51" s="335">
        <f t="shared" ref="N51:N57" si="18">M51/H51</f>
        <v>0.89956410256410257</v>
      </c>
      <c r="P51" s="350"/>
    </row>
    <row r="52" spans="1:16" ht="15" x14ac:dyDescent="0.25">
      <c r="A52" s="323">
        <v>2020110404</v>
      </c>
      <c r="B52" s="340" t="s">
        <v>74</v>
      </c>
      <c r="C52" s="325">
        <f>'PAC INICIAL 2020'!C68</f>
        <v>52000000</v>
      </c>
      <c r="D52" s="326"/>
      <c r="E52" s="327"/>
      <c r="F52" s="328"/>
      <c r="G52" s="336"/>
      <c r="H52" s="330">
        <f t="shared" si="16"/>
        <v>52000000</v>
      </c>
      <c r="I52" s="331">
        <f>ENERO!J52</f>
        <v>3223204</v>
      </c>
      <c r="J52" s="356">
        <f>'LIBRO DE PRESUPUESTO'!J625</f>
        <v>4021257</v>
      </c>
      <c r="K52" s="332">
        <f t="shared" si="14"/>
        <v>0.13931655769230769</v>
      </c>
      <c r="L52" s="333">
        <f t="shared" si="17"/>
        <v>7244461</v>
      </c>
      <c r="M52" s="334">
        <f t="shared" si="2"/>
        <v>44755539</v>
      </c>
      <c r="N52" s="335">
        <f t="shared" si="18"/>
        <v>0.86068344230769234</v>
      </c>
      <c r="P52" s="350"/>
    </row>
    <row r="53" spans="1:16" ht="15" x14ac:dyDescent="0.25">
      <c r="A53" s="323">
        <v>2020110405</v>
      </c>
      <c r="B53" s="340" t="s">
        <v>84</v>
      </c>
      <c r="C53" s="325">
        <f>'PAC INICIAL 2020'!C69</f>
        <v>27000000</v>
      </c>
      <c r="D53" s="326"/>
      <c r="E53" s="327"/>
      <c r="F53" s="328"/>
      <c r="G53" s="336"/>
      <c r="H53" s="330">
        <f t="shared" si="16"/>
        <v>27000000</v>
      </c>
      <c r="I53" s="331">
        <f>ENERO!J53</f>
        <v>1394700</v>
      </c>
      <c r="J53" s="4">
        <f>'LIBRO DE PRESUPUESTO'!J641</f>
        <v>1601500</v>
      </c>
      <c r="K53" s="332">
        <f t="shared" si="14"/>
        <v>0.11097037037037037</v>
      </c>
      <c r="L53" s="333">
        <f t="shared" si="17"/>
        <v>2996200</v>
      </c>
      <c r="M53" s="334">
        <f t="shared" si="2"/>
        <v>24003800</v>
      </c>
      <c r="N53" s="335">
        <f t="shared" si="18"/>
        <v>0.88902962962962961</v>
      </c>
      <c r="P53" s="350"/>
    </row>
    <row r="54" spans="1:16" ht="15" x14ac:dyDescent="0.25">
      <c r="A54" s="323">
        <v>2020110406</v>
      </c>
      <c r="B54" s="340" t="s">
        <v>86</v>
      </c>
      <c r="C54" s="325">
        <f>'PAC INICIAL 2020'!C70</f>
        <v>23000000</v>
      </c>
      <c r="D54" s="326"/>
      <c r="E54" s="327"/>
      <c r="F54" s="328"/>
      <c r="G54" s="336"/>
      <c r="H54" s="330">
        <f t="shared" si="16"/>
        <v>23000000</v>
      </c>
      <c r="I54" s="331">
        <f>ENERO!J54</f>
        <v>1045900</v>
      </c>
      <c r="J54" s="4">
        <f>'LIBRO DE PRESUPUESTO'!J657</f>
        <v>1201000</v>
      </c>
      <c r="K54" s="332">
        <f t="shared" si="14"/>
        <v>9.769130434782608E-2</v>
      </c>
      <c r="L54" s="333">
        <f t="shared" si="17"/>
        <v>2246900</v>
      </c>
      <c r="M54" s="334">
        <f t="shared" si="2"/>
        <v>20753100</v>
      </c>
      <c r="N54" s="335">
        <f t="shared" si="18"/>
        <v>0.90230869565217386</v>
      </c>
      <c r="P54" s="350"/>
    </row>
    <row r="55" spans="1:16" ht="15" x14ac:dyDescent="0.25">
      <c r="A55" s="323">
        <v>2020110407</v>
      </c>
      <c r="B55" s="340" t="s">
        <v>88</v>
      </c>
      <c r="C55" s="325">
        <f>'PAC INICIAL 2020'!C71</f>
        <v>4000000</v>
      </c>
      <c r="D55" s="326"/>
      <c r="E55" s="327"/>
      <c r="F55" s="328"/>
      <c r="G55" s="336"/>
      <c r="H55" s="330">
        <f t="shared" si="16"/>
        <v>4000000</v>
      </c>
      <c r="I55" s="331">
        <f>ENERO!J55</f>
        <v>174800</v>
      </c>
      <c r="J55" s="4">
        <f>'LIBRO DE PRESUPUESTO'!J673</f>
        <v>200700</v>
      </c>
      <c r="K55" s="332">
        <f t="shared" si="14"/>
        <v>9.3875E-2</v>
      </c>
      <c r="L55" s="333">
        <f t="shared" si="17"/>
        <v>375500</v>
      </c>
      <c r="M55" s="334">
        <f t="shared" si="2"/>
        <v>3624500</v>
      </c>
      <c r="N55" s="335">
        <f t="shared" si="18"/>
        <v>0.90612499999999996</v>
      </c>
      <c r="P55" s="350"/>
    </row>
    <row r="56" spans="1:16" ht="15" x14ac:dyDescent="0.25">
      <c r="A56" s="323">
        <v>2020110408</v>
      </c>
      <c r="B56" s="340" t="s">
        <v>90</v>
      </c>
      <c r="C56" s="325">
        <f>'PAC INICIAL 2020'!C72</f>
        <v>4000000</v>
      </c>
      <c r="D56" s="326"/>
      <c r="E56" s="327"/>
      <c r="F56" s="328"/>
      <c r="G56" s="336"/>
      <c r="H56" s="330">
        <f t="shared" si="16"/>
        <v>4000000</v>
      </c>
      <c r="I56" s="331">
        <f>ENERO!J56</f>
        <v>174800</v>
      </c>
      <c r="J56" s="4">
        <f>'LIBRO DE PRESUPUESTO'!J688</f>
        <v>200700</v>
      </c>
      <c r="K56" s="332">
        <f t="shared" si="14"/>
        <v>9.3875E-2</v>
      </c>
      <c r="L56" s="333">
        <f t="shared" si="17"/>
        <v>375500</v>
      </c>
      <c r="M56" s="334">
        <f t="shared" si="2"/>
        <v>3624500</v>
      </c>
      <c r="N56" s="335">
        <f t="shared" si="18"/>
        <v>0.90612499999999996</v>
      </c>
      <c r="P56" s="350"/>
    </row>
    <row r="57" spans="1:16" ht="15" x14ac:dyDescent="0.25">
      <c r="A57" s="323">
        <v>2020110409</v>
      </c>
      <c r="B57" s="340" t="s">
        <v>92</v>
      </c>
      <c r="C57" s="325">
        <f>'PAC INICIAL 2020'!C73</f>
        <v>7200000</v>
      </c>
      <c r="D57" s="326"/>
      <c r="E57" s="327"/>
      <c r="F57" s="328"/>
      <c r="G57" s="336"/>
      <c r="H57" s="330">
        <f>C57-D57+E57+F57-G57</f>
        <v>7200000</v>
      </c>
      <c r="I57" s="331">
        <f>ENERO!J57</f>
        <v>348900</v>
      </c>
      <c r="J57" s="4">
        <f>'LIBRO DE PRESUPUESTO'!J708</f>
        <v>400600</v>
      </c>
      <c r="K57" s="332">
        <f t="shared" si="14"/>
        <v>0.10409722222222222</v>
      </c>
      <c r="L57" s="333">
        <f t="shared" si="17"/>
        <v>749500</v>
      </c>
      <c r="M57" s="334">
        <f t="shared" si="2"/>
        <v>6450500</v>
      </c>
      <c r="N57" s="335">
        <f t="shared" si="18"/>
        <v>0.89590277777777783</v>
      </c>
      <c r="P57" s="350"/>
    </row>
    <row r="58" spans="1:16" ht="15" x14ac:dyDescent="0.25">
      <c r="A58" s="323" t="s">
        <v>93</v>
      </c>
      <c r="B58" s="340" t="s">
        <v>94</v>
      </c>
      <c r="C58" s="325">
        <f>'PAC INICIAL 2020'!C74</f>
        <v>0</v>
      </c>
      <c r="D58" s="331"/>
      <c r="E58" s="327"/>
      <c r="F58" s="328"/>
      <c r="G58" s="336"/>
      <c r="H58" s="330">
        <f t="shared" si="16"/>
        <v>0</v>
      </c>
      <c r="I58" s="331">
        <f>ENERO!J58</f>
        <v>0</v>
      </c>
      <c r="J58" s="331"/>
      <c r="K58" s="332">
        <v>0</v>
      </c>
      <c r="L58" s="342">
        <f t="shared" si="17"/>
        <v>0</v>
      </c>
      <c r="M58" s="334">
        <f t="shared" si="2"/>
        <v>0</v>
      </c>
      <c r="N58" s="335">
        <v>0</v>
      </c>
      <c r="P58" s="350"/>
    </row>
    <row r="59" spans="1:16" ht="27" customHeight="1" x14ac:dyDescent="0.2">
      <c r="A59" s="316">
        <v>20201301</v>
      </c>
      <c r="B59" s="341" t="s">
        <v>95</v>
      </c>
      <c r="C59" s="349">
        <f>C60</f>
        <v>75000000</v>
      </c>
      <c r="D59" s="357">
        <f>D60</f>
        <v>0</v>
      </c>
      <c r="E59" s="357">
        <f>E60</f>
        <v>0</v>
      </c>
      <c r="F59" s="357">
        <f>F60</f>
        <v>0</v>
      </c>
      <c r="G59" s="357">
        <f>G60</f>
        <v>0</v>
      </c>
      <c r="H59" s="318">
        <f>SUM(H60:H60)</f>
        <v>75000000</v>
      </c>
      <c r="I59" s="318">
        <f>SUM(I60:I60)</f>
        <v>0</v>
      </c>
      <c r="J59" s="318">
        <f>SUM(J60:J60)</f>
        <v>0</v>
      </c>
      <c r="K59" s="319">
        <f>K60</f>
        <v>1</v>
      </c>
      <c r="L59" s="320">
        <f>L60</f>
        <v>0</v>
      </c>
      <c r="M59" s="337">
        <f>SUM(M60:M60)</f>
        <v>75000000</v>
      </c>
      <c r="N59" s="321">
        <v>0</v>
      </c>
      <c r="P59" s="350"/>
    </row>
    <row r="60" spans="1:16" ht="15" x14ac:dyDescent="0.25">
      <c r="A60" s="358">
        <v>2020130101</v>
      </c>
      <c r="B60" s="359" t="s">
        <v>96</v>
      </c>
      <c r="C60" s="325">
        <f>'PAC INICIAL 2020'!C76</f>
        <v>75000000</v>
      </c>
      <c r="D60" s="360">
        <v>0</v>
      </c>
      <c r="E60" s="361"/>
      <c r="F60" s="362"/>
      <c r="G60" s="363"/>
      <c r="H60" s="330">
        <f t="shared" si="16"/>
        <v>75000000</v>
      </c>
      <c r="I60" s="331">
        <f>ENERO!J60</f>
        <v>0</v>
      </c>
      <c r="J60" s="360"/>
      <c r="K60" s="332">
        <v>1</v>
      </c>
      <c r="L60" s="333">
        <f t="shared" si="17"/>
        <v>0</v>
      </c>
      <c r="M60" s="334">
        <f t="shared" si="2"/>
        <v>75000000</v>
      </c>
      <c r="N60" s="335">
        <v>0</v>
      </c>
      <c r="P60" s="350"/>
    </row>
    <row r="61" spans="1:16" s="370" customFormat="1" ht="31.5" customHeight="1" thickBot="1" x14ac:dyDescent="0.25">
      <c r="A61" s="364"/>
      <c r="B61" s="365" t="s">
        <v>171</v>
      </c>
      <c r="C61" s="366">
        <f>C48+C43+C26+C17+C21+C8+C59</f>
        <v>1155126065</v>
      </c>
      <c r="D61" s="367">
        <f>D9+D48</f>
        <v>0</v>
      </c>
      <c r="E61" s="367">
        <f>E8+E17+E21+E26+E43+E48+E59</f>
        <v>0</v>
      </c>
      <c r="F61" s="367">
        <f>F8+F17+F21+F26++F43+F48+F59</f>
        <v>57500000</v>
      </c>
      <c r="G61" s="367">
        <f>G8+G17+G21+G26+G43+G48+G59</f>
        <v>57500000</v>
      </c>
      <c r="H61" s="367">
        <f>H8+H17+H21+H26+H43+H48+H59</f>
        <v>1140883466</v>
      </c>
      <c r="I61" s="367">
        <f>I8+I17+I21+I26+I43+I48+I59</f>
        <v>63597228</v>
      </c>
      <c r="J61" s="367">
        <f>J8+J17+J21+J26+J43+J48+J59</f>
        <v>85774953</v>
      </c>
      <c r="K61" s="368">
        <f>L61/H61</f>
        <v>0.13092676460962929</v>
      </c>
      <c r="L61" s="367">
        <f>L8+L17+L21+L26+L43+L48+L59</f>
        <v>149372181</v>
      </c>
      <c r="M61" s="367">
        <f>M8+M17+M21+M26+M43+M48+M59</f>
        <v>991511285</v>
      </c>
      <c r="N61" s="369">
        <f>M61/H61</f>
        <v>0.86907323539037074</v>
      </c>
    </row>
    <row r="62" spans="1:16" ht="35.25" customHeight="1" thickBot="1" x14ac:dyDescent="0.3">
      <c r="A62" s="371" t="s">
        <v>172</v>
      </c>
      <c r="B62" s="529" t="s">
        <v>173</v>
      </c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1"/>
      <c r="P62" s="372"/>
    </row>
    <row r="64" spans="1:16" x14ac:dyDescent="0.2">
      <c r="D64" s="372"/>
      <c r="E64" s="372"/>
      <c r="F64" s="372"/>
      <c r="G64" s="372"/>
      <c r="M64" s="372"/>
    </row>
    <row r="65" spans="4:13" x14ac:dyDescent="0.2">
      <c r="G65" s="372"/>
      <c r="I65" s="372"/>
      <c r="J65" s="375"/>
      <c r="M65" s="372"/>
    </row>
    <row r="66" spans="4:13" x14ac:dyDescent="0.2">
      <c r="D66" s="372"/>
      <c r="J66" s="372"/>
      <c r="K66" s="372"/>
      <c r="M66" s="372"/>
    </row>
    <row r="67" spans="4:13" x14ac:dyDescent="0.2">
      <c r="H67" s="372"/>
      <c r="J67" s="372"/>
      <c r="M67" s="372"/>
    </row>
    <row r="68" spans="4:13" x14ac:dyDescent="0.2">
      <c r="J68" s="372"/>
    </row>
  </sheetData>
  <mergeCells count="5">
    <mergeCell ref="A1:N1"/>
    <mergeCell ref="A2:N2"/>
    <mergeCell ref="A3:N3"/>
    <mergeCell ref="K5:K6"/>
    <mergeCell ref="B62:N62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A9" sqref="A9:B9"/>
    </sheetView>
  </sheetViews>
  <sheetFormatPr baseColWidth="10" defaultRowHeight="14.25" x14ac:dyDescent="0.2"/>
  <cols>
    <col min="1" max="1" width="16" style="37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7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25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4" ht="18" x14ac:dyDescent="0.25">
      <c r="A2" s="526" t="s">
        <v>156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</row>
    <row r="3" spans="1:14" ht="18" x14ac:dyDescent="0.25">
      <c r="A3" s="526" t="s">
        <v>202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</row>
    <row r="4" spans="1:14" ht="18.75" thickBot="1" x14ac:dyDescent="0.3">
      <c r="A4" s="288"/>
      <c r="B4" s="289"/>
      <c r="C4" s="289"/>
      <c r="D4" s="289"/>
      <c r="E4" s="290"/>
      <c r="F4" s="290"/>
      <c r="G4" s="289"/>
      <c r="H4" s="289"/>
      <c r="I4" s="289"/>
      <c r="J4" s="289"/>
      <c r="K4" s="289"/>
      <c r="L4" s="291"/>
      <c r="M4" s="289"/>
      <c r="N4" s="292"/>
    </row>
    <row r="5" spans="1:14" ht="23.25" customHeight="1" x14ac:dyDescent="0.25">
      <c r="A5" s="293" t="s">
        <v>157</v>
      </c>
      <c r="B5" s="294" t="s">
        <v>1</v>
      </c>
      <c r="C5" s="295" t="s">
        <v>158</v>
      </c>
      <c r="D5" s="296" t="s">
        <v>159</v>
      </c>
      <c r="E5" s="297" t="s">
        <v>160</v>
      </c>
      <c r="F5" s="297" t="s">
        <v>2</v>
      </c>
      <c r="G5" s="295" t="s">
        <v>161</v>
      </c>
      <c r="H5" s="296" t="s">
        <v>162</v>
      </c>
      <c r="I5" s="297" t="s">
        <v>163</v>
      </c>
      <c r="J5" s="295" t="s">
        <v>164</v>
      </c>
      <c r="K5" s="527" t="s">
        <v>165</v>
      </c>
      <c r="L5" s="298" t="s">
        <v>162</v>
      </c>
      <c r="M5" s="295" t="s">
        <v>166</v>
      </c>
      <c r="N5" s="299" t="s">
        <v>165</v>
      </c>
    </row>
    <row r="6" spans="1:14" ht="23.25" customHeight="1" thickBot="1" x14ac:dyDescent="0.3">
      <c r="A6" s="300"/>
      <c r="B6" s="301"/>
      <c r="C6" s="302" t="s">
        <v>3</v>
      </c>
      <c r="D6" s="303"/>
      <c r="E6" s="304"/>
      <c r="F6" s="304"/>
      <c r="G6" s="302" t="s">
        <v>2</v>
      </c>
      <c r="H6" s="303" t="s">
        <v>158</v>
      </c>
      <c r="I6" s="305" t="s">
        <v>167</v>
      </c>
      <c r="J6" s="302" t="s">
        <v>168</v>
      </c>
      <c r="K6" s="528"/>
      <c r="L6" s="306" t="s">
        <v>169</v>
      </c>
      <c r="M6" s="302" t="s">
        <v>170</v>
      </c>
      <c r="N6" s="307"/>
    </row>
    <row r="7" spans="1:14" ht="15" x14ac:dyDescent="0.25">
      <c r="A7" s="308"/>
      <c r="B7" s="309"/>
      <c r="C7" s="310"/>
      <c r="D7" s="310"/>
      <c r="E7" s="311"/>
      <c r="F7" s="311"/>
      <c r="G7" s="310"/>
      <c r="H7" s="310"/>
      <c r="I7" s="312"/>
      <c r="J7" s="310"/>
      <c r="K7" s="310"/>
      <c r="L7" s="313"/>
      <c r="M7" s="314"/>
      <c r="N7" s="315"/>
    </row>
    <row r="8" spans="1:14" s="322" customFormat="1" ht="27.75" customHeight="1" x14ac:dyDescent="0.2">
      <c r="A8" s="316" t="s">
        <v>4</v>
      </c>
      <c r="B8" s="317" t="s">
        <v>5</v>
      </c>
      <c r="C8" s="318">
        <f t="shared" ref="C8:I8" si="0">SUM(C9:C16)</f>
        <v>650377324</v>
      </c>
      <c r="D8" s="318">
        <f t="shared" si="0"/>
        <v>14242599</v>
      </c>
      <c r="E8" s="318">
        <f t="shared" si="0"/>
        <v>0</v>
      </c>
      <c r="F8" s="318">
        <f t="shared" si="0"/>
        <v>0</v>
      </c>
      <c r="G8" s="318">
        <f t="shared" si="0"/>
        <v>8000000</v>
      </c>
      <c r="H8" s="318">
        <f t="shared" si="0"/>
        <v>628134725</v>
      </c>
      <c r="I8" s="318">
        <f t="shared" si="0"/>
        <v>0</v>
      </c>
      <c r="J8" s="318">
        <f>SUM(J9:J16)</f>
        <v>35018214</v>
      </c>
      <c r="K8" s="319">
        <f>L8/H8</f>
        <v>5.5749527300850941E-2</v>
      </c>
      <c r="L8" s="320">
        <f>I8+J8</f>
        <v>35018214</v>
      </c>
      <c r="M8" s="318">
        <f>SUM(M9:M16)</f>
        <v>593116511</v>
      </c>
      <c r="N8" s="321">
        <f>M8/H8</f>
        <v>0.94425047269914908</v>
      </c>
    </row>
    <row r="9" spans="1:14" ht="15" x14ac:dyDescent="0.25">
      <c r="A9" s="323">
        <v>2020110101</v>
      </c>
      <c r="B9" s="324" t="s">
        <v>7</v>
      </c>
      <c r="C9" s="325">
        <f>'PAC INICIAL 2020'!C24</f>
        <v>488231324</v>
      </c>
      <c r="D9" s="326"/>
      <c r="E9" s="327"/>
      <c r="F9" s="328"/>
      <c r="G9" s="329">
        <f>'LIBRO DE PRESUPUESTO'!H5</f>
        <v>8000000</v>
      </c>
      <c r="H9" s="330">
        <f>C9-D9+E9+F9-G9</f>
        <v>480231324</v>
      </c>
      <c r="I9" s="331"/>
      <c r="J9" s="4">
        <f>'LIBRO DE PRESUPUESTO'!J6</f>
        <v>34852488</v>
      </c>
      <c r="K9" s="332">
        <f>L9/H9</f>
        <v>7.2574374594523539E-2</v>
      </c>
      <c r="L9" s="333">
        <f t="shared" ref="L9:L11" si="1">J9+I9</f>
        <v>34852488</v>
      </c>
      <c r="M9" s="334">
        <f t="shared" ref="M9:M60" si="2">H9-L9</f>
        <v>445378836</v>
      </c>
      <c r="N9" s="335">
        <f>M9/H9</f>
        <v>0.92742562540547646</v>
      </c>
    </row>
    <row r="10" spans="1:14" ht="15" x14ac:dyDescent="0.25">
      <c r="A10" s="323" t="s">
        <v>10</v>
      </c>
      <c r="B10" s="324" t="s">
        <v>11</v>
      </c>
      <c r="C10" s="325">
        <f>'PAC INICIAL 2020'!C25</f>
        <v>1246000</v>
      </c>
      <c r="D10" s="326"/>
      <c r="E10" s="327"/>
      <c r="F10" s="328"/>
      <c r="G10" s="336"/>
      <c r="H10" s="330">
        <f t="shared" ref="H10:H20" si="3">C10-D10+E10+F10-G10</f>
        <v>1246000</v>
      </c>
      <c r="I10" s="331"/>
      <c r="J10" s="331">
        <f>'LIBRO DE PRESUPUESTO'!J30</f>
        <v>102854</v>
      </c>
      <c r="K10" s="332">
        <f>L10/H10</f>
        <v>8.2547351524879617E-2</v>
      </c>
      <c r="L10" s="333">
        <f t="shared" si="1"/>
        <v>102854</v>
      </c>
      <c r="M10" s="334">
        <f t="shared" si="2"/>
        <v>1143146</v>
      </c>
      <c r="N10" s="335">
        <f t="shared" ref="N10:N18" si="4">M10/H10</f>
        <v>0.91745264847512042</v>
      </c>
    </row>
    <row r="11" spans="1:14" ht="15.75" customHeight="1" x14ac:dyDescent="0.25">
      <c r="A11" s="323">
        <v>2020110104</v>
      </c>
      <c r="B11" s="324" t="s">
        <v>13</v>
      </c>
      <c r="C11" s="325">
        <f>'PAC INICIAL 2020'!C26</f>
        <v>900000</v>
      </c>
      <c r="D11" s="326"/>
      <c r="E11" s="327"/>
      <c r="F11" s="328"/>
      <c r="G11" s="336"/>
      <c r="H11" s="330">
        <f t="shared" si="3"/>
        <v>900000</v>
      </c>
      <c r="I11" s="331"/>
      <c r="J11" s="331">
        <f>'LIBRO DE PRESUPUESTO'!J46</f>
        <v>62872</v>
      </c>
      <c r="K11" s="332">
        <f t="shared" ref="K11:K42" si="5">L11/H11</f>
        <v>6.9857777777777783E-2</v>
      </c>
      <c r="L11" s="333">
        <f t="shared" si="1"/>
        <v>62872</v>
      </c>
      <c r="M11" s="334">
        <f t="shared" si="2"/>
        <v>837128</v>
      </c>
      <c r="N11" s="335">
        <f t="shared" si="4"/>
        <v>0.9301422222222222</v>
      </c>
    </row>
    <row r="12" spans="1:14" ht="15" x14ac:dyDescent="0.25">
      <c r="A12" s="323" t="s">
        <v>14</v>
      </c>
      <c r="B12" s="324" t="s">
        <v>15</v>
      </c>
      <c r="C12" s="325">
        <f>'PAC INICIAL 2020'!C27</f>
        <v>17000000</v>
      </c>
      <c r="D12" s="326">
        <v>14242599</v>
      </c>
      <c r="E12" s="327"/>
      <c r="F12" s="328"/>
      <c r="G12" s="336"/>
      <c r="H12" s="330">
        <f t="shared" si="3"/>
        <v>2757401</v>
      </c>
      <c r="I12" s="331"/>
      <c r="J12" s="4"/>
      <c r="K12" s="332">
        <f t="shared" si="5"/>
        <v>0</v>
      </c>
      <c r="L12" s="333">
        <v>0</v>
      </c>
      <c r="M12" s="334">
        <f t="shared" si="2"/>
        <v>2757401</v>
      </c>
      <c r="N12" s="335">
        <f t="shared" si="4"/>
        <v>1</v>
      </c>
    </row>
    <row r="13" spans="1:14" ht="15" x14ac:dyDescent="0.25">
      <c r="A13" s="323" t="s">
        <v>16</v>
      </c>
      <c r="B13" s="324" t="s">
        <v>17</v>
      </c>
      <c r="C13" s="325">
        <f>'PAC INICIAL 2020'!C28</f>
        <v>24000000</v>
      </c>
      <c r="D13" s="326"/>
      <c r="E13" s="327"/>
      <c r="F13" s="328"/>
      <c r="G13" s="336"/>
      <c r="H13" s="330">
        <f t="shared" si="3"/>
        <v>24000000</v>
      </c>
      <c r="I13" s="331"/>
      <c r="J13" s="4"/>
      <c r="K13" s="332">
        <f t="shared" si="5"/>
        <v>0</v>
      </c>
      <c r="L13" s="333">
        <v>0</v>
      </c>
      <c r="M13" s="334">
        <f t="shared" si="2"/>
        <v>24000000</v>
      </c>
      <c r="N13" s="335">
        <f t="shared" si="4"/>
        <v>1</v>
      </c>
    </row>
    <row r="14" spans="1:14" ht="15" x14ac:dyDescent="0.25">
      <c r="A14" s="323" t="s">
        <v>18</v>
      </c>
      <c r="B14" s="324" t="s">
        <v>19</v>
      </c>
      <c r="C14" s="325">
        <f>'PAC INICIAL 2020'!C29</f>
        <v>28000000</v>
      </c>
      <c r="D14" s="326"/>
      <c r="E14" s="327"/>
      <c r="F14" s="328"/>
      <c r="G14" s="336"/>
      <c r="H14" s="330">
        <f t="shared" si="3"/>
        <v>28000000</v>
      </c>
      <c r="I14" s="331"/>
      <c r="J14" s="4"/>
      <c r="K14" s="332">
        <f t="shared" si="5"/>
        <v>0</v>
      </c>
      <c r="L14" s="333">
        <v>0</v>
      </c>
      <c r="M14" s="334">
        <f t="shared" si="2"/>
        <v>28000000</v>
      </c>
      <c r="N14" s="335">
        <f t="shared" si="4"/>
        <v>1</v>
      </c>
    </row>
    <row r="15" spans="1:14" ht="15" x14ac:dyDescent="0.25">
      <c r="A15" s="323">
        <v>2020110109</v>
      </c>
      <c r="B15" s="324" t="s">
        <v>20</v>
      </c>
      <c r="C15" s="325">
        <f>'PAC INICIAL 2020'!C30</f>
        <v>36000000</v>
      </c>
      <c r="D15" s="326"/>
      <c r="E15" s="327"/>
      <c r="F15" s="328"/>
      <c r="G15" s="336"/>
      <c r="H15" s="330">
        <f t="shared" si="3"/>
        <v>36000000</v>
      </c>
      <c r="I15" s="331"/>
      <c r="J15" s="4"/>
      <c r="K15" s="332">
        <f t="shared" si="5"/>
        <v>0</v>
      </c>
      <c r="L15" s="333">
        <f>J15+I15</f>
        <v>0</v>
      </c>
      <c r="M15" s="334">
        <f t="shared" si="2"/>
        <v>36000000</v>
      </c>
      <c r="N15" s="335">
        <f t="shared" si="4"/>
        <v>1</v>
      </c>
    </row>
    <row r="16" spans="1:14" ht="15" x14ac:dyDescent="0.25">
      <c r="A16" s="323">
        <v>2020110108</v>
      </c>
      <c r="B16" s="324" t="s">
        <v>21</v>
      </c>
      <c r="C16" s="325">
        <f>'PAC INICIAL 2020'!C31</f>
        <v>55000000</v>
      </c>
      <c r="D16" s="326"/>
      <c r="E16" s="327"/>
      <c r="F16" s="328"/>
      <c r="G16" s="336"/>
      <c r="H16" s="330">
        <f t="shared" si="3"/>
        <v>55000000</v>
      </c>
      <c r="I16" s="331"/>
      <c r="J16" s="4">
        <v>0</v>
      </c>
      <c r="K16" s="332">
        <f t="shared" si="5"/>
        <v>0</v>
      </c>
      <c r="L16" s="333">
        <f t="shared" ref="L16:L40" si="6">J16+I16</f>
        <v>0</v>
      </c>
      <c r="M16" s="334">
        <f t="shared" si="2"/>
        <v>55000000</v>
      </c>
      <c r="N16" s="335">
        <f t="shared" si="4"/>
        <v>1</v>
      </c>
    </row>
    <row r="17" spans="1:14" s="338" customFormat="1" ht="27.75" customHeight="1" x14ac:dyDescent="0.2">
      <c r="A17" s="316" t="s">
        <v>22</v>
      </c>
      <c r="B17" s="317" t="s">
        <v>23</v>
      </c>
      <c r="C17" s="318">
        <f t="shared" ref="C17:J17" si="7">SUM(C18:C20)</f>
        <v>20000000</v>
      </c>
      <c r="D17" s="318">
        <f t="shared" si="7"/>
        <v>0</v>
      </c>
      <c r="E17" s="318">
        <f t="shared" si="7"/>
        <v>0</v>
      </c>
      <c r="F17" s="318">
        <f t="shared" si="7"/>
        <v>44000000</v>
      </c>
      <c r="G17" s="318">
        <f t="shared" si="7"/>
        <v>0</v>
      </c>
      <c r="H17" s="318">
        <f t="shared" si="7"/>
        <v>64000000</v>
      </c>
      <c r="I17" s="318">
        <f t="shared" si="7"/>
        <v>0</v>
      </c>
      <c r="J17" s="318">
        <f t="shared" si="7"/>
        <v>13000000</v>
      </c>
      <c r="K17" s="319">
        <f>L17/H17</f>
        <v>0.203125</v>
      </c>
      <c r="L17" s="337">
        <f t="shared" si="6"/>
        <v>13000000</v>
      </c>
      <c r="M17" s="337">
        <f>SUM(M18:M20)</f>
        <v>51000000</v>
      </c>
      <c r="N17" s="321">
        <f t="shared" si="4"/>
        <v>0.796875</v>
      </c>
    </row>
    <row r="18" spans="1:14" ht="15" x14ac:dyDescent="0.25">
      <c r="A18" s="323">
        <v>2020110201</v>
      </c>
      <c r="B18" s="339" t="s">
        <v>25</v>
      </c>
      <c r="C18" s="325">
        <f>'PAC INICIAL 2020'!C33</f>
        <v>20000000</v>
      </c>
      <c r="D18" s="331"/>
      <c r="E18" s="327"/>
      <c r="F18" s="328">
        <f>'LIBRO DE PRESUPUESTO'!G141</f>
        <v>36000000</v>
      </c>
      <c r="G18" s="336"/>
      <c r="H18" s="330">
        <f t="shared" si="3"/>
        <v>56000000</v>
      </c>
      <c r="I18" s="331"/>
      <c r="J18" s="331">
        <f>'LIBRO DE PRESUPUESTO'!J140</f>
        <v>5000000</v>
      </c>
      <c r="K18" s="332">
        <f t="shared" si="5"/>
        <v>8.9285714285714288E-2</v>
      </c>
      <c r="L18" s="333">
        <f t="shared" si="6"/>
        <v>5000000</v>
      </c>
      <c r="M18" s="334">
        <f t="shared" si="2"/>
        <v>51000000</v>
      </c>
      <c r="N18" s="335">
        <f t="shared" si="4"/>
        <v>0.9107142857142857</v>
      </c>
    </row>
    <row r="19" spans="1:14" ht="15" x14ac:dyDescent="0.25">
      <c r="A19" s="323">
        <v>2020110202</v>
      </c>
      <c r="B19" s="324" t="s">
        <v>27</v>
      </c>
      <c r="C19" s="325">
        <f>'PAC INICIAL 2020'!C34</f>
        <v>0</v>
      </c>
      <c r="D19" s="331"/>
      <c r="E19" s="327"/>
      <c r="F19" s="328">
        <f>'LIBRO DE PRESUPUESTO'!G156</f>
        <v>8000000</v>
      </c>
      <c r="G19" s="336"/>
      <c r="H19" s="330">
        <f t="shared" si="3"/>
        <v>8000000</v>
      </c>
      <c r="I19" s="331"/>
      <c r="J19" s="331">
        <f>'LIBRO DE PRESUPUESTO'!J157</f>
        <v>8000000</v>
      </c>
      <c r="K19" s="332">
        <v>0</v>
      </c>
      <c r="L19" s="333">
        <f t="shared" si="6"/>
        <v>8000000</v>
      </c>
      <c r="M19" s="334">
        <f t="shared" si="2"/>
        <v>0</v>
      </c>
      <c r="N19" s="335">
        <v>0</v>
      </c>
    </row>
    <row r="20" spans="1:14" ht="15" x14ac:dyDescent="0.25">
      <c r="A20" s="323" t="s">
        <v>28</v>
      </c>
      <c r="B20" s="340" t="s">
        <v>29</v>
      </c>
      <c r="C20" s="325">
        <f>'PAC INICIAL 2020'!C35</f>
        <v>0</v>
      </c>
      <c r="D20" s="331"/>
      <c r="E20" s="327"/>
      <c r="F20" s="328"/>
      <c r="G20" s="336"/>
      <c r="H20" s="330">
        <f t="shared" si="3"/>
        <v>0</v>
      </c>
      <c r="I20" s="331"/>
      <c r="J20" s="2"/>
      <c r="K20" s="332">
        <v>0</v>
      </c>
      <c r="L20" s="333">
        <f t="shared" si="6"/>
        <v>0</v>
      </c>
      <c r="M20" s="334">
        <f t="shared" si="2"/>
        <v>0</v>
      </c>
      <c r="N20" s="335">
        <v>0</v>
      </c>
    </row>
    <row r="21" spans="1:14" s="338" customFormat="1" ht="27.75" customHeight="1" x14ac:dyDescent="0.2">
      <c r="A21" s="316" t="s">
        <v>30</v>
      </c>
      <c r="B21" s="341" t="s">
        <v>31</v>
      </c>
      <c r="C21" s="318">
        <f t="shared" ref="C21:J21" si="8">SUM(C22:C25)</f>
        <v>21300000</v>
      </c>
      <c r="D21" s="318">
        <f t="shared" si="8"/>
        <v>0</v>
      </c>
      <c r="E21" s="318">
        <f t="shared" si="8"/>
        <v>0</v>
      </c>
      <c r="F21" s="318">
        <f t="shared" si="8"/>
        <v>0</v>
      </c>
      <c r="G21" s="318">
        <f t="shared" si="8"/>
        <v>0</v>
      </c>
      <c r="H21" s="318">
        <f t="shared" si="8"/>
        <v>21300000</v>
      </c>
      <c r="I21" s="318">
        <f t="shared" si="8"/>
        <v>0</v>
      </c>
      <c r="J21" s="318">
        <f t="shared" si="8"/>
        <v>1799800</v>
      </c>
      <c r="K21" s="319">
        <f>L21/H21</f>
        <v>8.4497652582159619E-2</v>
      </c>
      <c r="L21" s="337">
        <f>J21+I21</f>
        <v>1799800</v>
      </c>
      <c r="M21" s="318">
        <f>SUM(M22:M25)</f>
        <v>19500200</v>
      </c>
      <c r="N21" s="321">
        <f>M21/H21</f>
        <v>0.91550234741784042</v>
      </c>
    </row>
    <row r="22" spans="1:14" ht="15" x14ac:dyDescent="0.25">
      <c r="A22" s="323">
        <v>2020120101</v>
      </c>
      <c r="B22" s="340" t="s">
        <v>33</v>
      </c>
      <c r="C22" s="325">
        <f>'PAC INICIAL 2020'!C38</f>
        <v>6000000</v>
      </c>
      <c r="D22" s="331"/>
      <c r="E22" s="327"/>
      <c r="F22" s="328"/>
      <c r="G22" s="336"/>
      <c r="H22" s="330">
        <f>C22-D22+E22+F22-G22</f>
        <v>6000000</v>
      </c>
      <c r="I22" s="331"/>
      <c r="J22" s="2">
        <v>0</v>
      </c>
      <c r="K22" s="332">
        <v>0</v>
      </c>
      <c r="L22" s="342">
        <f t="shared" si="6"/>
        <v>0</v>
      </c>
      <c r="M22" s="334">
        <f t="shared" si="2"/>
        <v>6000000</v>
      </c>
      <c r="N22" s="335">
        <v>0</v>
      </c>
    </row>
    <row r="23" spans="1:14" ht="15" x14ac:dyDescent="0.25">
      <c r="A23" s="323" t="s">
        <v>34</v>
      </c>
      <c r="B23" s="343" t="s">
        <v>35</v>
      </c>
      <c r="C23" s="325">
        <f>'PAC INICIAL 2020'!C39</f>
        <v>14000000</v>
      </c>
      <c r="D23" s="331"/>
      <c r="E23" s="327"/>
      <c r="F23" s="328"/>
      <c r="G23" s="336"/>
      <c r="H23" s="330">
        <f>C23-D23+E23+F23-G23</f>
        <v>14000000</v>
      </c>
      <c r="I23" s="331"/>
      <c r="J23" s="331">
        <f>'LIBRO DE PRESUPUESTO'!J175+'LIBRO DE PRESUPUESTO'!J176</f>
        <v>1799800</v>
      </c>
      <c r="K23" s="332">
        <f t="shared" si="5"/>
        <v>0.12855714285714287</v>
      </c>
      <c r="L23" s="342">
        <f t="shared" si="6"/>
        <v>1799800</v>
      </c>
      <c r="M23" s="334">
        <f t="shared" si="2"/>
        <v>12200200</v>
      </c>
      <c r="N23" s="344">
        <f>M23/H23</f>
        <v>0.87144285714285719</v>
      </c>
    </row>
    <row r="24" spans="1:14" ht="15" x14ac:dyDescent="0.25">
      <c r="A24" s="323" t="s">
        <v>36</v>
      </c>
      <c r="B24" s="340" t="s">
        <v>37</v>
      </c>
      <c r="C24" s="325">
        <f>'PAC INICIAL 2020'!C40</f>
        <v>1300000</v>
      </c>
      <c r="D24" s="331"/>
      <c r="E24" s="327"/>
      <c r="F24" s="328"/>
      <c r="G24" s="345"/>
      <c r="H24" s="330">
        <f>C24-D24+E24+F24-G24</f>
        <v>1300000</v>
      </c>
      <c r="I24" s="331"/>
      <c r="J24" s="331">
        <v>0</v>
      </c>
      <c r="K24" s="332">
        <f t="shared" si="5"/>
        <v>0</v>
      </c>
      <c r="L24" s="342">
        <f t="shared" si="6"/>
        <v>0</v>
      </c>
      <c r="M24" s="334">
        <f t="shared" si="2"/>
        <v>1300000</v>
      </c>
      <c r="N24" s="344">
        <f>M24/H24</f>
        <v>1</v>
      </c>
    </row>
    <row r="25" spans="1:14" ht="15" x14ac:dyDescent="0.25">
      <c r="A25" s="323" t="s">
        <v>38</v>
      </c>
      <c r="B25" s="340" t="s">
        <v>39</v>
      </c>
      <c r="C25" s="325">
        <f>'PAC INICIAL 2020'!C41</f>
        <v>0</v>
      </c>
      <c r="D25" s="331"/>
      <c r="E25" s="327"/>
      <c r="F25" s="328"/>
      <c r="G25" s="336"/>
      <c r="H25" s="330">
        <f>C25-D25+E25+F25-G25</f>
        <v>0</v>
      </c>
      <c r="I25" s="331"/>
      <c r="J25" s="331">
        <v>0</v>
      </c>
      <c r="K25" s="332">
        <v>0</v>
      </c>
      <c r="L25" s="342">
        <f t="shared" si="6"/>
        <v>0</v>
      </c>
      <c r="M25" s="334">
        <f t="shared" si="2"/>
        <v>0</v>
      </c>
      <c r="N25" s="344">
        <v>0</v>
      </c>
    </row>
    <row r="26" spans="1:14" s="338" customFormat="1" ht="27.75" customHeight="1" x14ac:dyDescent="0.2">
      <c r="A26" s="316" t="s">
        <v>40</v>
      </c>
      <c r="B26" s="341" t="s">
        <v>41</v>
      </c>
      <c r="C26" s="318">
        <f t="shared" ref="C26:J26" si="9">SUM(C27:C42)</f>
        <v>127719000</v>
      </c>
      <c r="D26" s="318">
        <f t="shared" si="9"/>
        <v>0</v>
      </c>
      <c r="E26" s="318">
        <f t="shared" si="9"/>
        <v>0</v>
      </c>
      <c r="F26" s="318">
        <f t="shared" si="9"/>
        <v>10000000</v>
      </c>
      <c r="G26" s="318">
        <f t="shared" si="9"/>
        <v>0</v>
      </c>
      <c r="H26" s="318">
        <f t="shared" si="9"/>
        <v>137719000</v>
      </c>
      <c r="I26" s="318">
        <f t="shared" si="9"/>
        <v>0</v>
      </c>
      <c r="J26" s="318">
        <f t="shared" si="9"/>
        <v>3000823</v>
      </c>
      <c r="K26" s="319">
        <f>L26/H26</f>
        <v>2.1789462601383976E-2</v>
      </c>
      <c r="L26" s="320">
        <f>I26+J26</f>
        <v>3000823</v>
      </c>
      <c r="M26" s="337">
        <f>SUM(M27:M42)</f>
        <v>134718177</v>
      </c>
      <c r="N26" s="321">
        <f t="shared" ref="N26:N31" si="10">M26/H26</f>
        <v>0.97821053739861608</v>
      </c>
    </row>
    <row r="27" spans="1:14" ht="15" x14ac:dyDescent="0.25">
      <c r="A27" s="323" t="s">
        <v>42</v>
      </c>
      <c r="B27" s="340" t="s">
        <v>43</v>
      </c>
      <c r="C27" s="325">
        <f>'PAC INICIAL 2020'!C43</f>
        <v>9000000</v>
      </c>
      <c r="D27" s="331"/>
      <c r="E27" s="327"/>
      <c r="F27" s="328">
        <f>'LIBRO DE PRESUPUESTO'!G203</f>
        <v>10000000</v>
      </c>
      <c r="G27" s="336"/>
      <c r="H27" s="330">
        <f t="shared" ref="H27:H41" si="11">C27-D27+E27+F27-G27</f>
        <v>19000000</v>
      </c>
      <c r="I27" s="331"/>
      <c r="J27" s="331">
        <f>'LIBRO DE PRESUPUESTO'!J204</f>
        <v>1400000</v>
      </c>
      <c r="K27" s="332">
        <f t="shared" si="5"/>
        <v>7.3684210526315783E-2</v>
      </c>
      <c r="L27" s="342">
        <f t="shared" si="6"/>
        <v>1400000</v>
      </c>
      <c r="M27" s="334">
        <f t="shared" si="2"/>
        <v>17600000</v>
      </c>
      <c r="N27" s="344">
        <f t="shared" si="10"/>
        <v>0.9263157894736842</v>
      </c>
    </row>
    <row r="28" spans="1:14" ht="15" x14ac:dyDescent="0.25">
      <c r="A28" s="323">
        <v>2020120202</v>
      </c>
      <c r="B28" s="340" t="s">
        <v>44</v>
      </c>
      <c r="C28" s="325">
        <f>'PAC INICIAL 2020'!C44</f>
        <v>52500000</v>
      </c>
      <c r="D28" s="331"/>
      <c r="E28" s="327"/>
      <c r="F28" s="328"/>
      <c r="G28" s="336"/>
      <c r="H28" s="330">
        <f t="shared" si="11"/>
        <v>52500000</v>
      </c>
      <c r="I28" s="331"/>
      <c r="J28" s="331"/>
      <c r="K28" s="332">
        <f t="shared" si="5"/>
        <v>0</v>
      </c>
      <c r="L28" s="342">
        <f t="shared" si="6"/>
        <v>0</v>
      </c>
      <c r="M28" s="334">
        <f t="shared" si="2"/>
        <v>52500000</v>
      </c>
      <c r="N28" s="344">
        <f t="shared" si="10"/>
        <v>1</v>
      </c>
    </row>
    <row r="29" spans="1:14" ht="15" x14ac:dyDescent="0.25">
      <c r="A29" s="323" t="s">
        <v>45</v>
      </c>
      <c r="B29" s="340" t="s">
        <v>46</v>
      </c>
      <c r="C29" s="325">
        <f>'PAC INICIAL 2020'!C45</f>
        <v>2000000</v>
      </c>
      <c r="D29" s="331"/>
      <c r="E29" s="327"/>
      <c r="F29" s="328"/>
      <c r="G29" s="336"/>
      <c r="H29" s="330">
        <f t="shared" si="11"/>
        <v>2000000</v>
      </c>
      <c r="I29" s="331"/>
      <c r="J29" s="4">
        <f>'LIBRO DE PRESUPUESTO'!J358</f>
        <v>300000</v>
      </c>
      <c r="K29" s="332">
        <f t="shared" si="5"/>
        <v>0.15</v>
      </c>
      <c r="L29" s="342">
        <f t="shared" si="6"/>
        <v>300000</v>
      </c>
      <c r="M29" s="334">
        <f t="shared" si="2"/>
        <v>1700000</v>
      </c>
      <c r="N29" s="344">
        <f t="shared" si="10"/>
        <v>0.85</v>
      </c>
    </row>
    <row r="30" spans="1:14" ht="15" x14ac:dyDescent="0.25">
      <c r="A30" s="323" t="s">
        <v>47</v>
      </c>
      <c r="B30" s="340" t="s">
        <v>48</v>
      </c>
      <c r="C30" s="325">
        <f>'PAC INICIAL 2020'!C46</f>
        <v>11619000</v>
      </c>
      <c r="D30" s="331"/>
      <c r="E30" s="327"/>
      <c r="F30" s="328"/>
      <c r="G30" s="336"/>
      <c r="H30" s="330">
        <f t="shared" si="11"/>
        <v>11619000</v>
      </c>
      <c r="I30" s="331"/>
      <c r="J30" s="4">
        <f>'LIBRO DE PRESUPUESTO'!J378</f>
        <v>877000</v>
      </c>
      <c r="K30" s="332">
        <f t="shared" si="5"/>
        <v>7.5479817540235819E-2</v>
      </c>
      <c r="L30" s="342">
        <f t="shared" si="6"/>
        <v>877000</v>
      </c>
      <c r="M30" s="334">
        <f t="shared" si="2"/>
        <v>10742000</v>
      </c>
      <c r="N30" s="335">
        <f t="shared" si="10"/>
        <v>0.92452018245976419</v>
      </c>
    </row>
    <row r="31" spans="1:14" ht="15" x14ac:dyDescent="0.25">
      <c r="A31" s="323" t="s">
        <v>49</v>
      </c>
      <c r="B31" s="340" t="s">
        <v>50</v>
      </c>
      <c r="C31" s="325">
        <f>'PAC INICIAL 2020'!C47</f>
        <v>8000000</v>
      </c>
      <c r="D31" s="331"/>
      <c r="E31" s="327"/>
      <c r="F31" s="328"/>
      <c r="G31" s="336"/>
      <c r="H31" s="330">
        <f t="shared" si="11"/>
        <v>8000000</v>
      </c>
      <c r="I31" s="331"/>
      <c r="J31" s="4">
        <f>'LIBRO DE PRESUPUESTO'!J393+'LIBRO DE PRESUPUESTO'!J394</f>
        <v>321383</v>
      </c>
      <c r="K31" s="332">
        <f t="shared" si="5"/>
        <v>4.0172874999999997E-2</v>
      </c>
      <c r="L31" s="342">
        <f t="shared" si="6"/>
        <v>321383</v>
      </c>
      <c r="M31" s="334">
        <f t="shared" si="2"/>
        <v>7678617</v>
      </c>
      <c r="N31" s="335">
        <f t="shared" si="10"/>
        <v>0.959827125</v>
      </c>
    </row>
    <row r="32" spans="1:14" ht="15" x14ac:dyDescent="0.25">
      <c r="A32" s="323" t="s">
        <v>51</v>
      </c>
      <c r="B32" s="340" t="s">
        <v>52</v>
      </c>
      <c r="C32" s="325">
        <f>'PAC INICIAL 2020'!C48</f>
        <v>2500000</v>
      </c>
      <c r="D32" s="331"/>
      <c r="E32" s="327"/>
      <c r="F32" s="328"/>
      <c r="G32" s="336"/>
      <c r="H32" s="330">
        <f t="shared" si="11"/>
        <v>2500000</v>
      </c>
      <c r="I32" s="331"/>
      <c r="J32" s="2">
        <f>'LIBRO DE PRESUPUESTO'!J430+'LIBRO DE PRESUPUESTO'!J431</f>
        <v>102440</v>
      </c>
      <c r="K32" s="332">
        <f t="shared" si="5"/>
        <v>4.0975999999999999E-2</v>
      </c>
      <c r="L32" s="342">
        <f t="shared" si="6"/>
        <v>102440</v>
      </c>
      <c r="M32" s="334">
        <f t="shared" si="2"/>
        <v>2397560</v>
      </c>
      <c r="N32" s="335">
        <v>0</v>
      </c>
    </row>
    <row r="33" spans="1:16" ht="15" x14ac:dyDescent="0.25">
      <c r="A33" s="323">
        <v>2020120207</v>
      </c>
      <c r="B33" s="343" t="s">
        <v>54</v>
      </c>
      <c r="C33" s="325">
        <f>'PAC INICIAL 2020'!C49</f>
        <v>1500000</v>
      </c>
      <c r="D33" s="331"/>
      <c r="E33" s="327"/>
      <c r="F33" s="328"/>
      <c r="G33" s="336"/>
      <c r="H33" s="330">
        <f t="shared" si="11"/>
        <v>1500000</v>
      </c>
      <c r="I33" s="331"/>
      <c r="J33" s="331">
        <v>0</v>
      </c>
      <c r="K33" s="332">
        <f t="shared" si="5"/>
        <v>0</v>
      </c>
      <c r="L33" s="342">
        <f t="shared" si="6"/>
        <v>0</v>
      </c>
      <c r="M33" s="334">
        <f t="shared" si="2"/>
        <v>1500000</v>
      </c>
      <c r="N33" s="335">
        <f>M33/H33</f>
        <v>1</v>
      </c>
    </row>
    <row r="34" spans="1:16" ht="15" x14ac:dyDescent="0.25">
      <c r="A34" s="323" t="s">
        <v>55</v>
      </c>
      <c r="B34" s="340" t="s">
        <v>56</v>
      </c>
      <c r="C34" s="325">
        <f>'PAC INICIAL 2020'!C50</f>
        <v>0</v>
      </c>
      <c r="D34" s="331"/>
      <c r="E34" s="327"/>
      <c r="F34" s="346"/>
      <c r="G34" s="336"/>
      <c r="H34" s="330">
        <f t="shared" si="11"/>
        <v>0</v>
      </c>
      <c r="I34" s="331"/>
      <c r="J34" s="331">
        <v>0</v>
      </c>
      <c r="K34" s="332">
        <v>0</v>
      </c>
      <c r="L34" s="342">
        <f t="shared" si="6"/>
        <v>0</v>
      </c>
      <c r="M34" s="334">
        <f t="shared" si="2"/>
        <v>0</v>
      </c>
      <c r="N34" s="335">
        <v>0</v>
      </c>
    </row>
    <row r="35" spans="1:16" ht="15" x14ac:dyDescent="0.25">
      <c r="A35" s="323" t="s">
        <v>57</v>
      </c>
      <c r="B35" s="340" t="s">
        <v>58</v>
      </c>
      <c r="C35" s="325">
        <f>'PAC INICIAL 2020'!C51</f>
        <v>9400000</v>
      </c>
      <c r="D35" s="331"/>
      <c r="E35" s="327"/>
      <c r="F35" s="328"/>
      <c r="G35" s="336"/>
      <c r="H35" s="330">
        <f t="shared" si="11"/>
        <v>9400000</v>
      </c>
      <c r="I35" s="331"/>
      <c r="J35" s="6">
        <v>0</v>
      </c>
      <c r="K35" s="332">
        <f t="shared" si="5"/>
        <v>0</v>
      </c>
      <c r="L35" s="342">
        <f t="shared" si="6"/>
        <v>0</v>
      </c>
      <c r="M35" s="334">
        <f t="shared" si="2"/>
        <v>9400000</v>
      </c>
      <c r="N35" s="335">
        <f>M35/H35</f>
        <v>1</v>
      </c>
    </row>
    <row r="36" spans="1:16" ht="15" x14ac:dyDescent="0.25">
      <c r="A36" s="323" t="s">
        <v>59</v>
      </c>
      <c r="B36" s="343" t="s">
        <v>60</v>
      </c>
      <c r="C36" s="325">
        <f>'PAC INICIAL 2020'!C52</f>
        <v>10000000</v>
      </c>
      <c r="D36" s="331"/>
      <c r="E36" s="327"/>
      <c r="F36" s="328"/>
      <c r="G36" s="336"/>
      <c r="H36" s="330">
        <f t="shared" si="11"/>
        <v>10000000</v>
      </c>
      <c r="I36" s="331"/>
      <c r="J36" s="6">
        <v>0</v>
      </c>
      <c r="K36" s="332">
        <f t="shared" si="5"/>
        <v>0</v>
      </c>
      <c r="L36" s="342">
        <f t="shared" si="6"/>
        <v>0</v>
      </c>
      <c r="M36" s="334">
        <f t="shared" si="2"/>
        <v>10000000</v>
      </c>
      <c r="N36" s="335">
        <f>M36/H36</f>
        <v>1</v>
      </c>
    </row>
    <row r="37" spans="1:16" ht="15" x14ac:dyDescent="0.25">
      <c r="A37" s="323" t="s">
        <v>61</v>
      </c>
      <c r="B37" s="340" t="s">
        <v>62</v>
      </c>
      <c r="C37" s="325">
        <f>'PAC INICIAL 2020'!C53</f>
        <v>4000000</v>
      </c>
      <c r="D37" s="331"/>
      <c r="E37" s="327"/>
      <c r="F37" s="328"/>
      <c r="G37" s="336"/>
      <c r="H37" s="330">
        <f t="shared" si="11"/>
        <v>4000000</v>
      </c>
      <c r="I37" s="331"/>
      <c r="J37" s="6">
        <v>0</v>
      </c>
      <c r="K37" s="332">
        <v>0</v>
      </c>
      <c r="L37" s="342">
        <f t="shared" si="6"/>
        <v>0</v>
      </c>
      <c r="M37" s="334">
        <f t="shared" si="2"/>
        <v>4000000</v>
      </c>
      <c r="N37" s="335">
        <v>0</v>
      </c>
    </row>
    <row r="38" spans="1:16" ht="15" x14ac:dyDescent="0.25">
      <c r="A38" s="323" t="s">
        <v>63</v>
      </c>
      <c r="B38" s="340" t="s">
        <v>64</v>
      </c>
      <c r="C38" s="325">
        <f>'PAC INICIAL 2020'!C54</f>
        <v>15000000</v>
      </c>
      <c r="D38" s="331"/>
      <c r="E38" s="327"/>
      <c r="F38" s="328"/>
      <c r="G38" s="336"/>
      <c r="H38" s="330">
        <f t="shared" si="11"/>
        <v>15000000</v>
      </c>
      <c r="I38" s="331"/>
      <c r="J38" s="331">
        <v>0</v>
      </c>
      <c r="K38" s="332">
        <v>0</v>
      </c>
      <c r="L38" s="342">
        <f t="shared" si="6"/>
        <v>0</v>
      </c>
      <c r="M38" s="334">
        <f t="shared" si="2"/>
        <v>15000000</v>
      </c>
      <c r="N38" s="335">
        <v>0</v>
      </c>
    </row>
    <row r="39" spans="1:16" ht="15" x14ac:dyDescent="0.25">
      <c r="A39" s="323">
        <v>2020120213</v>
      </c>
      <c r="B39" s="340" t="s">
        <v>65</v>
      </c>
      <c r="C39" s="325">
        <f>'PAC INICIAL 2020'!C55</f>
        <v>0</v>
      </c>
      <c r="D39" s="331"/>
      <c r="E39" s="327"/>
      <c r="F39" s="328"/>
      <c r="G39" s="336"/>
      <c r="H39" s="330">
        <f t="shared" si="11"/>
        <v>0</v>
      </c>
      <c r="I39" s="331"/>
      <c r="J39" s="331">
        <v>0</v>
      </c>
      <c r="K39" s="332">
        <v>0</v>
      </c>
      <c r="L39" s="342">
        <f t="shared" si="6"/>
        <v>0</v>
      </c>
      <c r="M39" s="334">
        <f t="shared" si="2"/>
        <v>0</v>
      </c>
      <c r="N39" s="335">
        <v>0</v>
      </c>
    </row>
    <row r="40" spans="1:16" ht="15" x14ac:dyDescent="0.25">
      <c r="A40" s="323">
        <v>2020120214</v>
      </c>
      <c r="B40" s="340" t="s">
        <v>67</v>
      </c>
      <c r="C40" s="325">
        <f>'PAC INICIAL 2020'!C56</f>
        <v>0</v>
      </c>
      <c r="D40" s="331"/>
      <c r="E40" s="327"/>
      <c r="F40" s="328"/>
      <c r="G40" s="336"/>
      <c r="H40" s="330">
        <f t="shared" si="11"/>
        <v>0</v>
      </c>
      <c r="I40" s="331"/>
      <c r="J40" s="331">
        <v>0</v>
      </c>
      <c r="K40" s="332">
        <v>0</v>
      </c>
      <c r="L40" s="342">
        <f t="shared" si="6"/>
        <v>0</v>
      </c>
      <c r="M40" s="334">
        <f t="shared" si="2"/>
        <v>0</v>
      </c>
      <c r="N40" s="335">
        <v>0</v>
      </c>
    </row>
    <row r="41" spans="1:16" ht="15" x14ac:dyDescent="0.25">
      <c r="A41" s="347">
        <v>2020120215</v>
      </c>
      <c r="B41" s="340" t="s">
        <v>97</v>
      </c>
      <c r="C41" s="325">
        <f>'PAC INICIAL 2020'!C57</f>
        <v>1200000</v>
      </c>
      <c r="D41" s="331"/>
      <c r="E41" s="327"/>
      <c r="F41" s="328"/>
      <c r="G41" s="336"/>
      <c r="H41" s="330">
        <f t="shared" si="11"/>
        <v>1200000</v>
      </c>
      <c r="I41" s="331"/>
      <c r="J41" s="331">
        <v>0</v>
      </c>
      <c r="K41" s="332">
        <f t="shared" si="5"/>
        <v>0</v>
      </c>
      <c r="L41" s="333">
        <f t="shared" ref="L41:L42" si="12">J41+I41</f>
        <v>0</v>
      </c>
      <c r="M41" s="334">
        <f t="shared" si="2"/>
        <v>1200000</v>
      </c>
      <c r="N41" s="335">
        <f t="shared" ref="N41:N49" si="13">M41/H41</f>
        <v>1</v>
      </c>
    </row>
    <row r="42" spans="1:16" ht="15" x14ac:dyDescent="0.25">
      <c r="A42" s="347">
        <v>2020120216</v>
      </c>
      <c r="B42" s="340" t="s">
        <v>148</v>
      </c>
      <c r="C42" s="325">
        <f>'PAC INICIAL 2020'!C58</f>
        <v>1000000</v>
      </c>
      <c r="D42" s="331"/>
      <c r="E42" s="327"/>
      <c r="F42" s="328"/>
      <c r="G42" s="336"/>
      <c r="H42" s="330">
        <f>C42-D42+E42+F42-G42</f>
        <v>1000000</v>
      </c>
      <c r="I42" s="331"/>
      <c r="J42" s="331">
        <v>0</v>
      </c>
      <c r="K42" s="332">
        <f t="shared" si="5"/>
        <v>0</v>
      </c>
      <c r="L42" s="333">
        <f t="shared" si="12"/>
        <v>0</v>
      </c>
      <c r="M42" s="334">
        <f>H42-L42</f>
        <v>1000000</v>
      </c>
      <c r="N42" s="335">
        <f t="shared" si="13"/>
        <v>1</v>
      </c>
    </row>
    <row r="43" spans="1:16" s="338" customFormat="1" ht="27.75" customHeight="1" x14ac:dyDescent="0.2">
      <c r="A43" s="316" t="s">
        <v>68</v>
      </c>
      <c r="B43" s="348" t="s">
        <v>69</v>
      </c>
      <c r="C43" s="349">
        <f>SUM(C44:C47)</f>
        <v>83629741</v>
      </c>
      <c r="D43" s="349">
        <f t="shared" ref="D43:J43" si="14">SUM(D44:D47)</f>
        <v>0</v>
      </c>
      <c r="E43" s="349">
        <f t="shared" si="14"/>
        <v>0</v>
      </c>
      <c r="F43" s="349">
        <f t="shared" si="14"/>
        <v>0</v>
      </c>
      <c r="G43" s="349">
        <f t="shared" si="14"/>
        <v>0</v>
      </c>
      <c r="H43" s="349">
        <f t="shared" si="14"/>
        <v>83629741</v>
      </c>
      <c r="I43" s="349">
        <f t="shared" si="14"/>
        <v>0</v>
      </c>
      <c r="J43" s="349">
        <f t="shared" si="14"/>
        <v>4233687</v>
      </c>
      <c r="K43" s="319">
        <f>L43/H43</f>
        <v>5.0624179261777216E-2</v>
      </c>
      <c r="L43" s="349">
        <f>SUM(L44:L47)</f>
        <v>4233687</v>
      </c>
      <c r="M43" s="349">
        <f>SUM(M44:M47)</f>
        <v>79396054</v>
      </c>
      <c r="N43" s="321">
        <f t="shared" si="13"/>
        <v>0.9493758207382228</v>
      </c>
    </row>
    <row r="44" spans="1:16" ht="15" x14ac:dyDescent="0.25">
      <c r="A44" s="323" t="s">
        <v>70</v>
      </c>
      <c r="B44" s="340" t="s">
        <v>71</v>
      </c>
      <c r="C44" s="325">
        <f>'PAC INICIAL 2020'!C60</f>
        <v>16000083</v>
      </c>
      <c r="D44" s="326"/>
      <c r="E44" s="327"/>
      <c r="F44" s="328"/>
      <c r="G44" s="336"/>
      <c r="H44" s="330">
        <f>C44-D44+E44+F44-G44</f>
        <v>16000083</v>
      </c>
      <c r="I44" s="331"/>
      <c r="J44" s="5"/>
      <c r="K44" s="332">
        <f t="shared" ref="K44:K57" si="15">L44/H44</f>
        <v>0</v>
      </c>
      <c r="L44" s="333">
        <f>J44+I44</f>
        <v>0</v>
      </c>
      <c r="M44" s="334">
        <f t="shared" si="2"/>
        <v>16000083</v>
      </c>
      <c r="N44" s="335">
        <f t="shared" si="13"/>
        <v>1</v>
      </c>
    </row>
    <row r="45" spans="1:16" ht="15" x14ac:dyDescent="0.25">
      <c r="A45" s="323">
        <v>2020110302</v>
      </c>
      <c r="B45" s="340" t="s">
        <v>73</v>
      </c>
      <c r="C45" s="325">
        <f>'PAC INICIAL 2020'!C61</f>
        <v>46429658</v>
      </c>
      <c r="D45" s="326"/>
      <c r="E45" s="327"/>
      <c r="F45" s="328"/>
      <c r="G45" s="336"/>
      <c r="H45" s="330">
        <f>C45-D45+E45+F45-G45</f>
        <v>46429658</v>
      </c>
      <c r="I45" s="331"/>
      <c r="J45" s="4">
        <f>'LIBRO DE PRESUPUESTO'!J548</f>
        <v>3091802</v>
      </c>
      <c r="K45" s="332">
        <f t="shared" si="15"/>
        <v>6.6591100024902192E-2</v>
      </c>
      <c r="L45" s="333">
        <f>J45+I45</f>
        <v>3091802</v>
      </c>
      <c r="M45" s="334">
        <f t="shared" si="2"/>
        <v>43337856</v>
      </c>
      <c r="N45" s="335">
        <f t="shared" si="13"/>
        <v>0.93340889997509779</v>
      </c>
      <c r="P45" s="350"/>
    </row>
    <row r="46" spans="1:16" ht="15" x14ac:dyDescent="0.25">
      <c r="A46" s="323">
        <v>2020110304</v>
      </c>
      <c r="B46" s="340" t="s">
        <v>74</v>
      </c>
      <c r="C46" s="325">
        <f>'PAC INICIAL 2020'!C62</f>
        <v>14000000</v>
      </c>
      <c r="D46" s="326"/>
      <c r="E46" s="327"/>
      <c r="F46" s="328"/>
      <c r="G46" s="336"/>
      <c r="H46" s="330">
        <f>C46-D46+E46+F46-G46</f>
        <v>14000000</v>
      </c>
      <c r="I46" s="331"/>
      <c r="J46" s="4">
        <f>'LIBRO DE PRESUPUESTO'!J563</f>
        <v>1141885</v>
      </c>
      <c r="K46" s="332">
        <f t="shared" si="15"/>
        <v>8.1563214285714281E-2</v>
      </c>
      <c r="L46" s="333">
        <f>J46+I46</f>
        <v>1141885</v>
      </c>
      <c r="M46" s="334">
        <f t="shared" si="2"/>
        <v>12858115</v>
      </c>
      <c r="N46" s="335">
        <f t="shared" si="13"/>
        <v>0.91843678571428566</v>
      </c>
      <c r="P46" s="350"/>
    </row>
    <row r="47" spans="1:16" ht="15" x14ac:dyDescent="0.25">
      <c r="A47" s="323">
        <v>2020110305</v>
      </c>
      <c r="B47" s="340" t="s">
        <v>75</v>
      </c>
      <c r="C47" s="325">
        <f>'PAC INICIAL 2020'!C63</f>
        <v>7200000</v>
      </c>
      <c r="D47" s="351"/>
      <c r="E47" s="327"/>
      <c r="F47" s="328"/>
      <c r="G47" s="352"/>
      <c r="H47" s="330">
        <f>C47-D47+E47+F47-G47</f>
        <v>7200000</v>
      </c>
      <c r="I47" s="331"/>
      <c r="J47" s="330">
        <v>0</v>
      </c>
      <c r="K47" s="332">
        <f t="shared" si="15"/>
        <v>0</v>
      </c>
      <c r="L47" s="333">
        <f>J47+I47</f>
        <v>0</v>
      </c>
      <c r="M47" s="334">
        <f t="shared" si="2"/>
        <v>7200000</v>
      </c>
      <c r="N47" s="335">
        <f t="shared" si="13"/>
        <v>1</v>
      </c>
      <c r="P47" s="350"/>
    </row>
    <row r="48" spans="1:16" s="338" customFormat="1" ht="27.75" customHeight="1" x14ac:dyDescent="0.2">
      <c r="A48" s="316">
        <v>20201104</v>
      </c>
      <c r="B48" s="353" t="s">
        <v>76</v>
      </c>
      <c r="C48" s="349">
        <f t="shared" ref="C48:J48" si="16">SUM(C49:C58)</f>
        <v>177100000</v>
      </c>
      <c r="D48" s="349">
        <f t="shared" si="16"/>
        <v>0</v>
      </c>
      <c r="E48" s="349">
        <f t="shared" si="16"/>
        <v>0</v>
      </c>
      <c r="F48" s="349">
        <f t="shared" si="16"/>
        <v>0</v>
      </c>
      <c r="G48" s="349">
        <f t="shared" si="16"/>
        <v>46000000</v>
      </c>
      <c r="H48" s="349">
        <f t="shared" si="16"/>
        <v>131100000</v>
      </c>
      <c r="I48" s="318">
        <f t="shared" si="16"/>
        <v>0</v>
      </c>
      <c r="J48" s="318">
        <f t="shared" si="16"/>
        <v>6544704</v>
      </c>
      <c r="K48" s="319">
        <f>L48/H48</f>
        <v>4.9921464530892447E-2</v>
      </c>
      <c r="L48" s="320">
        <f>SUM(L49:L58)</f>
        <v>6544704</v>
      </c>
      <c r="M48" s="337">
        <f>SUM(M49:M58)</f>
        <v>124555296</v>
      </c>
      <c r="N48" s="321">
        <f t="shared" si="13"/>
        <v>0.95007853546910759</v>
      </c>
      <c r="P48" s="354"/>
    </row>
    <row r="49" spans="1:16" ht="15" x14ac:dyDescent="0.25">
      <c r="A49" s="355">
        <v>2020110401</v>
      </c>
      <c r="B49" s="340" t="s">
        <v>78</v>
      </c>
      <c r="C49" s="325">
        <f>'PAC INICIAL 2020'!C65</f>
        <v>56000000</v>
      </c>
      <c r="D49" s="326"/>
      <c r="E49" s="327"/>
      <c r="F49" s="328"/>
      <c r="G49" s="336">
        <f>'LIBRO DE PRESUPUESTO'!H591</f>
        <v>46000000</v>
      </c>
      <c r="H49" s="330">
        <f t="shared" ref="H49:H60" si="17">C49-D49+E49+F49-G49</f>
        <v>10000000</v>
      </c>
      <c r="I49" s="331"/>
      <c r="J49" s="2">
        <v>0</v>
      </c>
      <c r="K49" s="332">
        <f t="shared" si="15"/>
        <v>0</v>
      </c>
      <c r="L49" s="333">
        <f>J49+I49</f>
        <v>0</v>
      </c>
      <c r="M49" s="334">
        <f t="shared" si="2"/>
        <v>10000000</v>
      </c>
      <c r="N49" s="335">
        <f t="shared" si="13"/>
        <v>1</v>
      </c>
      <c r="P49" s="350"/>
    </row>
    <row r="50" spans="1:16" ht="15" x14ac:dyDescent="0.25">
      <c r="A50" s="323" t="s">
        <v>79</v>
      </c>
      <c r="B50" s="340" t="s">
        <v>73</v>
      </c>
      <c r="C50" s="325">
        <f>'PAC INICIAL 2020'!C66</f>
        <v>0</v>
      </c>
      <c r="D50" s="326"/>
      <c r="E50" s="327"/>
      <c r="F50" s="328"/>
      <c r="G50" s="336"/>
      <c r="H50" s="330">
        <f t="shared" si="17"/>
        <v>0</v>
      </c>
      <c r="I50" s="331"/>
      <c r="J50" s="331"/>
      <c r="K50" s="332">
        <v>0</v>
      </c>
      <c r="L50" s="342">
        <f t="shared" ref="L50:L60" si="18">J50+I50</f>
        <v>0</v>
      </c>
      <c r="M50" s="334">
        <f t="shared" si="2"/>
        <v>0</v>
      </c>
      <c r="N50" s="335">
        <v>0</v>
      </c>
      <c r="P50" s="350"/>
    </row>
    <row r="51" spans="1:16" ht="15" x14ac:dyDescent="0.25">
      <c r="A51" s="323" t="s">
        <v>80</v>
      </c>
      <c r="B51" s="340" t="s">
        <v>81</v>
      </c>
      <c r="C51" s="325">
        <f>'PAC INICIAL 2020'!C67</f>
        <v>3900000</v>
      </c>
      <c r="D51" s="326"/>
      <c r="E51" s="327"/>
      <c r="F51" s="328"/>
      <c r="G51" s="336"/>
      <c r="H51" s="330">
        <f t="shared" si="17"/>
        <v>3900000</v>
      </c>
      <c r="I51" s="331"/>
      <c r="J51" s="4">
        <f>'LIBRO DE PRESUPUESTO'!J608</f>
        <v>182400</v>
      </c>
      <c r="K51" s="332">
        <f t="shared" si="15"/>
        <v>4.6769230769230771E-2</v>
      </c>
      <c r="L51" s="333">
        <f t="shared" si="18"/>
        <v>182400</v>
      </c>
      <c r="M51" s="334">
        <f t="shared" si="2"/>
        <v>3717600</v>
      </c>
      <c r="N51" s="335">
        <f t="shared" ref="N51:N57" si="19">M51/H51</f>
        <v>0.95323076923076921</v>
      </c>
      <c r="P51" s="350"/>
    </row>
    <row r="52" spans="1:16" ht="15" x14ac:dyDescent="0.25">
      <c r="A52" s="323">
        <v>2020110404</v>
      </c>
      <c r="B52" s="340" t="s">
        <v>74</v>
      </c>
      <c r="C52" s="325">
        <f>'PAC INICIAL 2020'!C68</f>
        <v>52000000</v>
      </c>
      <c r="D52" s="326"/>
      <c r="E52" s="327"/>
      <c r="F52" s="328"/>
      <c r="G52" s="336"/>
      <c r="H52" s="330">
        <f t="shared" si="17"/>
        <v>52000000</v>
      </c>
      <c r="I52" s="331"/>
      <c r="J52" s="356">
        <f>'LIBRO DE PRESUPUESTO'!J624</f>
        <v>3223204</v>
      </c>
      <c r="K52" s="332">
        <f t="shared" si="15"/>
        <v>6.198469230769231E-2</v>
      </c>
      <c r="L52" s="333">
        <f t="shared" si="18"/>
        <v>3223204</v>
      </c>
      <c r="M52" s="334">
        <f t="shared" si="2"/>
        <v>48776796</v>
      </c>
      <c r="N52" s="335">
        <f t="shared" si="19"/>
        <v>0.93801530769230768</v>
      </c>
      <c r="P52" s="350"/>
    </row>
    <row r="53" spans="1:16" ht="15" x14ac:dyDescent="0.25">
      <c r="A53" s="323">
        <v>2020110405</v>
      </c>
      <c r="B53" s="340" t="s">
        <v>84</v>
      </c>
      <c r="C53" s="325">
        <f>'PAC INICIAL 2020'!C69</f>
        <v>27000000</v>
      </c>
      <c r="D53" s="326"/>
      <c r="E53" s="327"/>
      <c r="F53" s="328"/>
      <c r="G53" s="336"/>
      <c r="H53" s="330">
        <f t="shared" si="17"/>
        <v>27000000</v>
      </c>
      <c r="I53" s="331"/>
      <c r="J53" s="4">
        <f>'LIBRO DE PRESUPUESTO'!J640</f>
        <v>1394700</v>
      </c>
      <c r="K53" s="332">
        <f t="shared" si="15"/>
        <v>5.1655555555555559E-2</v>
      </c>
      <c r="L53" s="333">
        <f t="shared" si="18"/>
        <v>1394700</v>
      </c>
      <c r="M53" s="334">
        <f t="shared" si="2"/>
        <v>25605300</v>
      </c>
      <c r="N53" s="335">
        <f t="shared" si="19"/>
        <v>0.94834444444444443</v>
      </c>
      <c r="P53" s="350"/>
    </row>
    <row r="54" spans="1:16" ht="15" x14ac:dyDescent="0.25">
      <c r="A54" s="323">
        <v>2020110406</v>
      </c>
      <c r="B54" s="340" t="s">
        <v>86</v>
      </c>
      <c r="C54" s="325">
        <f>'PAC INICIAL 2020'!C70</f>
        <v>23000000</v>
      </c>
      <c r="D54" s="326"/>
      <c r="E54" s="327"/>
      <c r="F54" s="328"/>
      <c r="G54" s="336"/>
      <c r="H54" s="330">
        <f t="shared" si="17"/>
        <v>23000000</v>
      </c>
      <c r="I54" s="331"/>
      <c r="J54" s="4">
        <f>'LIBRO DE PRESUPUESTO'!J656</f>
        <v>1045900</v>
      </c>
      <c r="K54" s="332">
        <f t="shared" si="15"/>
        <v>4.547391304347826E-2</v>
      </c>
      <c r="L54" s="333">
        <f t="shared" si="18"/>
        <v>1045900</v>
      </c>
      <c r="M54" s="334">
        <f t="shared" si="2"/>
        <v>21954100</v>
      </c>
      <c r="N54" s="335">
        <f t="shared" si="19"/>
        <v>0.95452608695652175</v>
      </c>
      <c r="P54" s="350"/>
    </row>
    <row r="55" spans="1:16" ht="15" x14ac:dyDescent="0.25">
      <c r="A55" s="323">
        <v>2020110407</v>
      </c>
      <c r="B55" s="340" t="s">
        <v>88</v>
      </c>
      <c r="C55" s="325">
        <f>'PAC INICIAL 2020'!C71</f>
        <v>4000000</v>
      </c>
      <c r="D55" s="326"/>
      <c r="E55" s="327"/>
      <c r="F55" s="328"/>
      <c r="G55" s="336"/>
      <c r="H55" s="330">
        <f t="shared" si="17"/>
        <v>4000000</v>
      </c>
      <c r="I55" s="331"/>
      <c r="J55" s="4">
        <f>'LIBRO DE PRESUPUESTO'!J672</f>
        <v>174800</v>
      </c>
      <c r="K55" s="332">
        <f t="shared" si="15"/>
        <v>4.3700000000000003E-2</v>
      </c>
      <c r="L55" s="333">
        <f t="shared" si="18"/>
        <v>174800</v>
      </c>
      <c r="M55" s="334">
        <f t="shared" si="2"/>
        <v>3825200</v>
      </c>
      <c r="N55" s="335">
        <f t="shared" si="19"/>
        <v>0.95630000000000004</v>
      </c>
      <c r="P55" s="350"/>
    </row>
    <row r="56" spans="1:16" ht="15" x14ac:dyDescent="0.25">
      <c r="A56" s="323">
        <v>2020110408</v>
      </c>
      <c r="B56" s="340" t="s">
        <v>90</v>
      </c>
      <c r="C56" s="325">
        <f>'PAC INICIAL 2020'!C72</f>
        <v>4000000</v>
      </c>
      <c r="D56" s="326"/>
      <c r="E56" s="327"/>
      <c r="F56" s="328"/>
      <c r="G56" s="336"/>
      <c r="H56" s="330">
        <f t="shared" si="17"/>
        <v>4000000</v>
      </c>
      <c r="I56" s="331"/>
      <c r="J56" s="4">
        <f>'LIBRO DE PRESUPUESTO'!J687</f>
        <v>174800</v>
      </c>
      <c r="K56" s="332">
        <f t="shared" si="15"/>
        <v>4.3700000000000003E-2</v>
      </c>
      <c r="L56" s="333">
        <f t="shared" si="18"/>
        <v>174800</v>
      </c>
      <c r="M56" s="334">
        <f t="shared" si="2"/>
        <v>3825200</v>
      </c>
      <c r="N56" s="335">
        <f t="shared" si="19"/>
        <v>0.95630000000000004</v>
      </c>
      <c r="P56" s="350"/>
    </row>
    <row r="57" spans="1:16" ht="15" x14ac:dyDescent="0.25">
      <c r="A57" s="323">
        <v>2020110409</v>
      </c>
      <c r="B57" s="340" t="s">
        <v>92</v>
      </c>
      <c r="C57" s="325">
        <f>'PAC INICIAL 2020'!C73</f>
        <v>7200000</v>
      </c>
      <c r="D57" s="326"/>
      <c r="E57" s="327"/>
      <c r="F57" s="328"/>
      <c r="G57" s="336"/>
      <c r="H57" s="330">
        <f>C57-D57+E57+F57-G57</f>
        <v>7200000</v>
      </c>
      <c r="I57" s="331"/>
      <c r="J57" s="4">
        <f>'LIBRO DE PRESUPUESTO'!J707</f>
        <v>348900</v>
      </c>
      <c r="K57" s="332">
        <f t="shared" si="15"/>
        <v>4.8458333333333332E-2</v>
      </c>
      <c r="L57" s="333">
        <f t="shared" si="18"/>
        <v>348900</v>
      </c>
      <c r="M57" s="334">
        <f t="shared" si="2"/>
        <v>6851100</v>
      </c>
      <c r="N57" s="335">
        <f t="shared" si="19"/>
        <v>0.95154166666666662</v>
      </c>
      <c r="P57" s="350"/>
    </row>
    <row r="58" spans="1:16" ht="15" x14ac:dyDescent="0.25">
      <c r="A58" s="323" t="s">
        <v>93</v>
      </c>
      <c r="B58" s="340" t="s">
        <v>94</v>
      </c>
      <c r="C58" s="325">
        <f>'PAC INICIAL 2020'!C74</f>
        <v>0</v>
      </c>
      <c r="D58" s="331"/>
      <c r="E58" s="327"/>
      <c r="F58" s="328"/>
      <c r="G58" s="336"/>
      <c r="H58" s="330">
        <f t="shared" si="17"/>
        <v>0</v>
      </c>
      <c r="I58" s="331"/>
      <c r="J58" s="331"/>
      <c r="K58" s="332">
        <v>0</v>
      </c>
      <c r="L58" s="342">
        <f t="shared" si="18"/>
        <v>0</v>
      </c>
      <c r="M58" s="334">
        <f t="shared" si="2"/>
        <v>0</v>
      </c>
      <c r="N58" s="335">
        <v>0</v>
      </c>
      <c r="P58" s="350"/>
    </row>
    <row r="59" spans="1:16" ht="27" customHeight="1" x14ac:dyDescent="0.2">
      <c r="A59" s="316">
        <v>20201301</v>
      </c>
      <c r="B59" s="341" t="s">
        <v>95</v>
      </c>
      <c r="C59" s="349">
        <f>C60</f>
        <v>75000000</v>
      </c>
      <c r="D59" s="357">
        <f>D60</f>
        <v>0</v>
      </c>
      <c r="E59" s="357">
        <f>E60</f>
        <v>0</v>
      </c>
      <c r="F59" s="357">
        <f>F60</f>
        <v>0</v>
      </c>
      <c r="G59" s="357">
        <f>G60</f>
        <v>0</v>
      </c>
      <c r="H59" s="318">
        <f>SUM(H60:H60)</f>
        <v>75000000</v>
      </c>
      <c r="I59" s="318">
        <f>SUM(I60:I60)</f>
        <v>0</v>
      </c>
      <c r="J59" s="318">
        <f>SUM(J60:J60)</f>
        <v>0</v>
      </c>
      <c r="K59" s="319">
        <f>K60</f>
        <v>1</v>
      </c>
      <c r="L59" s="320">
        <f>L60</f>
        <v>0</v>
      </c>
      <c r="M59" s="337">
        <f>SUM(M60:M60)</f>
        <v>75000000</v>
      </c>
      <c r="N59" s="321">
        <v>0</v>
      </c>
      <c r="P59" s="350"/>
    </row>
    <row r="60" spans="1:16" ht="15" x14ac:dyDescent="0.25">
      <c r="A60" s="358">
        <v>2020130101</v>
      </c>
      <c r="B60" s="359" t="s">
        <v>96</v>
      </c>
      <c r="C60" s="325">
        <f>'PAC INICIAL 2020'!C76</f>
        <v>75000000</v>
      </c>
      <c r="D60" s="360">
        <v>0</v>
      </c>
      <c r="E60" s="361"/>
      <c r="F60" s="362"/>
      <c r="G60" s="363"/>
      <c r="H60" s="330">
        <f t="shared" si="17"/>
        <v>75000000</v>
      </c>
      <c r="I60" s="331"/>
      <c r="J60" s="360"/>
      <c r="K60" s="332">
        <v>1</v>
      </c>
      <c r="L60" s="333">
        <f t="shared" si="18"/>
        <v>0</v>
      </c>
      <c r="M60" s="334">
        <f t="shared" si="2"/>
        <v>75000000</v>
      </c>
      <c r="N60" s="335">
        <v>0</v>
      </c>
      <c r="P60" s="350"/>
    </row>
    <row r="61" spans="1:16" s="370" customFormat="1" ht="31.5" customHeight="1" thickBot="1" x14ac:dyDescent="0.25">
      <c r="A61" s="364"/>
      <c r="B61" s="365" t="s">
        <v>171</v>
      </c>
      <c r="C61" s="366">
        <f>C48+C43+C26+C17+C21+C8+C59</f>
        <v>1155126065</v>
      </c>
      <c r="D61" s="367">
        <f>D9+D48</f>
        <v>0</v>
      </c>
      <c r="E61" s="367">
        <f>E8+E17+E21+E26+E43+E48+E59</f>
        <v>0</v>
      </c>
      <c r="F61" s="367">
        <f>F8+F17+F21+F26++F43+F48+F59</f>
        <v>54000000</v>
      </c>
      <c r="G61" s="367">
        <f>G8+G17+G21+G26+G43+G48+G59</f>
        <v>54000000</v>
      </c>
      <c r="H61" s="367">
        <f>H8+H17+H21+H26+H43+H48+H59</f>
        <v>1140883466</v>
      </c>
      <c r="I61" s="367">
        <f>I8+I17+I21+I26+I43+I48+I59</f>
        <v>0</v>
      </c>
      <c r="J61" s="367">
        <f>J8+J17+J21+J26+J43+J48+J59</f>
        <v>63597228</v>
      </c>
      <c r="K61" s="368">
        <f>L61/H61</f>
        <v>5.5743842290024034E-2</v>
      </c>
      <c r="L61" s="367">
        <f>L8+L17+L21+L26+L43+L48+L59</f>
        <v>63597228</v>
      </c>
      <c r="M61" s="367">
        <f>M8+M17+M21+M26+M43+M48+M59</f>
        <v>1077286238</v>
      </c>
      <c r="N61" s="369">
        <f>M61/H61</f>
        <v>0.94425615770997595</v>
      </c>
    </row>
    <row r="62" spans="1:16" ht="35.25" customHeight="1" thickBot="1" x14ac:dyDescent="0.3">
      <c r="A62" s="371" t="s">
        <v>172</v>
      </c>
      <c r="B62" s="529" t="s">
        <v>173</v>
      </c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1"/>
      <c r="P62" s="372"/>
    </row>
    <row r="64" spans="1:16" x14ac:dyDescent="0.2">
      <c r="D64" s="372"/>
      <c r="E64" s="372"/>
      <c r="F64" s="372"/>
      <c r="G64" s="372"/>
      <c r="M64" s="372"/>
    </row>
    <row r="65" spans="4:13" x14ac:dyDescent="0.2">
      <c r="G65" s="372"/>
      <c r="I65" s="372"/>
      <c r="J65" s="375"/>
      <c r="M65" s="372"/>
    </row>
    <row r="66" spans="4:13" x14ac:dyDescent="0.2">
      <c r="D66" s="372"/>
      <c r="J66" s="372"/>
      <c r="K66" s="372"/>
      <c r="M66" s="372"/>
    </row>
    <row r="67" spans="4:13" x14ac:dyDescent="0.2">
      <c r="H67" s="372"/>
      <c r="J67" s="372"/>
      <c r="M67" s="372"/>
    </row>
    <row r="68" spans="4:13" x14ac:dyDescent="0.2">
      <c r="J68" s="372"/>
    </row>
  </sheetData>
  <mergeCells count="5">
    <mergeCell ref="A1:N1"/>
    <mergeCell ref="A2:N2"/>
    <mergeCell ref="A3:N3"/>
    <mergeCell ref="K5:K6"/>
    <mergeCell ref="B62:N62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PAC INICIAL 2020 (2)</vt:lpstr>
      <vt:lpstr>PROYECCION 2020</vt:lpstr>
      <vt:lpstr>PAC INICIAL 2020</vt:lpstr>
      <vt:lpstr>PAC MENSUALIZADO</vt:lpstr>
      <vt:lpstr>LIBRO DE PRESUPUESTO</vt:lpstr>
      <vt:lpstr>FEBRERO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2020-03-02T23:36:04Z</cp:lastPrinted>
  <dcterms:created xsi:type="dcterms:W3CDTF">2017-04-04T19:21:33Z</dcterms:created>
  <dcterms:modified xsi:type="dcterms:W3CDTF">2020-03-11T20:12:11Z</dcterms:modified>
</cp:coreProperties>
</file>